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codeName="ThisWorkbook" defaultThemeVersion="124226"/>
  <xr:revisionPtr revIDLastSave="0" documentId="8_{0489AC27-27E6-41F0-BFA9-70F293E24BB7}" xr6:coauthVersionLast="47" xr6:coauthVersionMax="47" xr10:uidLastSave="{00000000-0000-0000-0000-000000000000}"/>
  <workbookProtection workbookAlgorithmName="SHA-512" workbookHashValue="sJB8/KwFH1R17SdxkIoGi/K2POYNvehI563WgOgDXqjHIRnBDOR7ITqTWcPOiJNBGU396oKJJQy8Drmfm7jfoA==" workbookSaltValue="DAq5rfNeN88obNXWURK72Q==" workbookSpinCount="100000" lockStructure="1"/>
  <bookViews>
    <workbookView xWindow="-120" yWindow="-120" windowWidth="29040" windowHeight="15840" tabRatio="834" xr2:uid="{00000000-000D-0000-FFFF-FFFF00000000}"/>
  </bookViews>
  <sheets>
    <sheet name="Ventilation Louvre Calculator" sheetId="33" r:id="rId1"/>
    <sheet name="Calculations" sheetId="34" state="hidden" r:id="rId2"/>
    <sheet name="Product Data" sheetId="1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33" l="1"/>
  <c r="P8" i="33"/>
  <c r="P9" i="33"/>
  <c r="P10" i="33"/>
  <c r="P11" i="33"/>
  <c r="P12" i="33"/>
  <c r="P13" i="33"/>
  <c r="P14" i="33"/>
  <c r="P15" i="33"/>
  <c r="P16" i="33"/>
  <c r="P17" i="33"/>
  <c r="P18" i="33"/>
  <c r="P19" i="33"/>
  <c r="P20" i="33"/>
  <c r="P21" i="33"/>
  <c r="P22" i="33"/>
  <c r="P23" i="33"/>
  <c r="P24" i="33"/>
  <c r="P25" i="33"/>
  <c r="P26" i="33"/>
  <c r="P27" i="33"/>
  <c r="P28" i="33"/>
  <c r="P29" i="33"/>
  <c r="P30" i="33"/>
  <c r="P31" i="33"/>
  <c r="P32" i="33"/>
  <c r="P33" i="33"/>
  <c r="P34" i="33"/>
  <c r="P35" i="33"/>
  <c r="P36" i="33"/>
  <c r="P37" i="33"/>
  <c r="P38" i="33"/>
  <c r="P39" i="33"/>
  <c r="P40" i="33"/>
  <c r="P41" i="33"/>
  <c r="P42" i="33"/>
  <c r="P43" i="33"/>
  <c r="P44" i="33"/>
  <c r="P45" i="33"/>
  <c r="P46" i="33"/>
  <c r="P47" i="33"/>
  <c r="P48" i="33"/>
  <c r="P49" i="33"/>
  <c r="P50" i="33"/>
  <c r="P51" i="33"/>
  <c r="P52" i="33"/>
  <c r="P53" i="33"/>
  <c r="P54" i="33"/>
  <c r="P55" i="33"/>
  <c r="P56" i="33"/>
  <c r="L14" i="13"/>
  <c r="M14" i="13"/>
  <c r="N14" i="13"/>
  <c r="O14" i="13"/>
  <c r="P14" i="13"/>
  <c r="Q14" i="13"/>
  <c r="K14" i="13"/>
  <c r="I4" i="34"/>
  <c r="I5" i="34"/>
  <c r="I6" i="34"/>
  <c r="I7" i="34"/>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3" i="34"/>
  <c r="G3" i="34" l="1"/>
  <c r="H4" i="34"/>
  <c r="H5" i="34"/>
  <c r="H6" i="34"/>
  <c r="H7" i="34"/>
  <c r="H8" i="34"/>
  <c r="H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C4" i="34"/>
  <c r="J4" i="34" s="1"/>
  <c r="D4" i="34"/>
  <c r="E4" i="34"/>
  <c r="C5" i="34"/>
  <c r="D5" i="34"/>
  <c r="E5" i="34"/>
  <c r="C6" i="34"/>
  <c r="D6" i="34"/>
  <c r="E6" i="34"/>
  <c r="C7" i="34"/>
  <c r="D7" i="34"/>
  <c r="E7" i="34"/>
  <c r="C8" i="34"/>
  <c r="D8" i="34"/>
  <c r="E8" i="34"/>
  <c r="C9" i="34"/>
  <c r="D9" i="34"/>
  <c r="E9" i="34"/>
  <c r="C10" i="34"/>
  <c r="D10" i="34"/>
  <c r="E10" i="34"/>
  <c r="C11" i="34"/>
  <c r="D11" i="34"/>
  <c r="E11" i="34"/>
  <c r="C12" i="34"/>
  <c r="D12" i="34"/>
  <c r="E12" i="34"/>
  <c r="C13" i="34"/>
  <c r="D13" i="34"/>
  <c r="E13" i="34"/>
  <c r="C14" i="34"/>
  <c r="D14" i="34"/>
  <c r="E14" i="34"/>
  <c r="C15" i="34"/>
  <c r="D15" i="34"/>
  <c r="E15" i="34"/>
  <c r="C16" i="34"/>
  <c r="D16" i="34"/>
  <c r="E16" i="34"/>
  <c r="C17" i="34"/>
  <c r="D17" i="34"/>
  <c r="E17" i="34"/>
  <c r="C18" i="34"/>
  <c r="D18" i="34"/>
  <c r="E18" i="34"/>
  <c r="C19" i="34"/>
  <c r="D19" i="34"/>
  <c r="E19" i="34"/>
  <c r="C20" i="34"/>
  <c r="D20" i="34"/>
  <c r="E20" i="34"/>
  <c r="C21" i="34"/>
  <c r="D21" i="34"/>
  <c r="E21" i="34"/>
  <c r="C22" i="34"/>
  <c r="D22" i="34"/>
  <c r="E22" i="34"/>
  <c r="C23" i="34"/>
  <c r="D23" i="34"/>
  <c r="E23" i="34"/>
  <c r="C24" i="34"/>
  <c r="D24" i="34"/>
  <c r="E24" i="34"/>
  <c r="C25" i="34"/>
  <c r="D25" i="34"/>
  <c r="E25" i="34"/>
  <c r="C26" i="34"/>
  <c r="D26" i="34"/>
  <c r="E26" i="34"/>
  <c r="C27" i="34"/>
  <c r="D27" i="34"/>
  <c r="E27" i="34"/>
  <c r="C28" i="34"/>
  <c r="D28" i="34"/>
  <c r="E28" i="34"/>
  <c r="C29" i="34"/>
  <c r="D29" i="34"/>
  <c r="E29" i="34"/>
  <c r="C30" i="34"/>
  <c r="D30" i="34"/>
  <c r="E30" i="34"/>
  <c r="C31" i="34"/>
  <c r="D31" i="34"/>
  <c r="E31" i="34"/>
  <c r="C32" i="34"/>
  <c r="D32" i="34"/>
  <c r="E32" i="34"/>
  <c r="C33" i="34"/>
  <c r="D33" i="34"/>
  <c r="E33" i="34"/>
  <c r="C34" i="34"/>
  <c r="D34" i="34"/>
  <c r="E34" i="34"/>
  <c r="C35" i="34"/>
  <c r="D35" i="34"/>
  <c r="E35" i="34"/>
  <c r="C36" i="34"/>
  <c r="D36" i="34"/>
  <c r="E36" i="34"/>
  <c r="C37" i="34"/>
  <c r="D37" i="34"/>
  <c r="E37" i="34"/>
  <c r="C38" i="34"/>
  <c r="D38" i="34"/>
  <c r="E38" i="34"/>
  <c r="C39" i="34"/>
  <c r="D39" i="34"/>
  <c r="E39" i="34"/>
  <c r="C40" i="34"/>
  <c r="D40" i="34"/>
  <c r="E40" i="34"/>
  <c r="C41" i="34"/>
  <c r="D41" i="34"/>
  <c r="E41" i="34"/>
  <c r="C42" i="34"/>
  <c r="D42" i="34"/>
  <c r="E42" i="34"/>
  <c r="C43" i="34"/>
  <c r="D43" i="34"/>
  <c r="E43" i="34"/>
  <c r="C44" i="34"/>
  <c r="D44" i="34"/>
  <c r="E44" i="34"/>
  <c r="C45" i="34"/>
  <c r="D45" i="34"/>
  <c r="E45" i="34"/>
  <c r="C46" i="34"/>
  <c r="D46" i="34"/>
  <c r="E46" i="34"/>
  <c r="C47" i="34"/>
  <c r="D47" i="34"/>
  <c r="E47" i="34"/>
  <c r="C48" i="34"/>
  <c r="D48" i="34"/>
  <c r="E48" i="34"/>
  <c r="C49" i="34"/>
  <c r="D49" i="34"/>
  <c r="E49" i="34"/>
  <c r="C50" i="34"/>
  <c r="D50" i="34"/>
  <c r="E50" i="34"/>
  <c r="C51" i="34"/>
  <c r="D51" i="34"/>
  <c r="E51" i="34"/>
  <c r="C52" i="34"/>
  <c r="D52" i="34"/>
  <c r="E52" i="34"/>
  <c r="H3" i="34"/>
  <c r="E3" i="34"/>
  <c r="D3" i="34"/>
  <c r="C3" i="34"/>
  <c r="J3" i="34" s="1"/>
  <c r="AD49" i="34" l="1"/>
  <c r="AE49" i="34"/>
  <c r="AD33" i="34"/>
  <c r="AE33" i="34"/>
  <c r="AD17" i="34"/>
  <c r="AE17" i="34"/>
  <c r="AE48" i="34"/>
  <c r="AD48" i="34"/>
  <c r="AE40" i="34"/>
  <c r="AD40" i="34"/>
  <c r="AE32" i="34"/>
  <c r="AD32" i="34"/>
  <c r="AE24" i="34"/>
  <c r="AD24" i="34"/>
  <c r="AE16" i="34"/>
  <c r="AD16" i="34"/>
  <c r="AE8" i="34"/>
  <c r="AD8" i="34"/>
  <c r="AD41" i="34"/>
  <c r="AE41" i="34"/>
  <c r="AD25" i="34"/>
  <c r="AE25" i="34"/>
  <c r="AD9" i="34"/>
  <c r="AE9" i="34"/>
  <c r="AE47" i="34"/>
  <c r="AD47" i="34"/>
  <c r="AE39" i="34"/>
  <c r="AD39" i="34"/>
  <c r="AE31" i="34"/>
  <c r="AD31" i="34"/>
  <c r="AE23" i="34"/>
  <c r="AD23" i="34"/>
  <c r="AE15" i="34"/>
  <c r="AD15" i="34"/>
  <c r="AE7" i="34"/>
  <c r="AD7" i="34"/>
  <c r="AE45" i="34"/>
  <c r="AD45" i="34"/>
  <c r="AE37" i="34"/>
  <c r="AD37" i="34"/>
  <c r="AD29" i="34"/>
  <c r="AE29" i="34"/>
  <c r="AE21" i="34"/>
  <c r="AD21" i="34"/>
  <c r="AD13" i="34"/>
  <c r="AE13" i="34"/>
  <c r="AD46" i="34"/>
  <c r="AE46" i="34"/>
  <c r="AD30" i="34"/>
  <c r="AE30" i="34"/>
  <c r="AD52" i="34"/>
  <c r="AE52" i="34"/>
  <c r="AD44" i="34"/>
  <c r="AE44" i="34"/>
  <c r="AD36" i="34"/>
  <c r="AE36" i="34"/>
  <c r="AD28" i="34"/>
  <c r="AE28" i="34"/>
  <c r="AD20" i="34"/>
  <c r="AE20" i="34"/>
  <c r="AD12" i="34"/>
  <c r="AE12" i="34"/>
  <c r="AD38" i="34"/>
  <c r="AE38" i="34"/>
  <c r="AD22" i="34"/>
  <c r="AE22" i="34"/>
  <c r="AD14" i="34"/>
  <c r="AE14" i="34"/>
  <c r="AD51" i="34"/>
  <c r="AE51" i="34"/>
  <c r="AD43" i="34"/>
  <c r="AE43" i="34"/>
  <c r="AD35" i="34"/>
  <c r="AE35" i="34"/>
  <c r="AD27" i="34"/>
  <c r="AE27" i="34"/>
  <c r="AD19" i="34"/>
  <c r="AE19" i="34"/>
  <c r="AD11" i="34"/>
  <c r="AE11" i="34"/>
  <c r="AD50" i="34"/>
  <c r="AE50" i="34"/>
  <c r="AD42" i="34"/>
  <c r="AE42" i="34"/>
  <c r="AD34" i="34"/>
  <c r="AE34" i="34"/>
  <c r="AD26" i="34"/>
  <c r="AE26" i="34"/>
  <c r="AD18" i="34"/>
  <c r="AE18" i="34"/>
  <c r="AD10" i="34"/>
  <c r="AE10" i="34"/>
  <c r="AE6" i="34"/>
  <c r="AD6" i="34"/>
  <c r="AE5" i="34"/>
  <c r="AD5" i="34"/>
  <c r="AD4" i="34"/>
  <c r="AE4" i="34"/>
  <c r="AE3" i="34"/>
  <c r="AD3" i="34"/>
  <c r="F37" i="34"/>
  <c r="P37" i="34" s="1"/>
  <c r="G41" i="33" s="1"/>
  <c r="F29" i="34"/>
  <c r="P29" i="34" s="1"/>
  <c r="G33" i="33" s="1"/>
  <c r="F21" i="34"/>
  <c r="P21" i="34" s="1"/>
  <c r="G25" i="33" s="1"/>
  <c r="F36" i="34"/>
  <c r="P36" i="34" s="1"/>
  <c r="G40" i="33" s="1"/>
  <c r="F28" i="34"/>
  <c r="P28" i="34" s="1"/>
  <c r="G32" i="33" s="1"/>
  <c r="F20" i="34"/>
  <c r="F12" i="34"/>
  <c r="P12" i="34" s="1"/>
  <c r="G16" i="33" s="1"/>
  <c r="F13" i="34"/>
  <c r="P13" i="34" s="1"/>
  <c r="G17" i="33" s="1"/>
  <c r="J52" i="34"/>
  <c r="N44" i="34"/>
  <c r="N36" i="34"/>
  <c r="N28" i="34"/>
  <c r="N20" i="34"/>
  <c r="N12" i="34"/>
  <c r="N4" i="34"/>
  <c r="O3" i="34"/>
  <c r="K3" i="34"/>
  <c r="X3" i="34" s="1"/>
  <c r="L3" i="34"/>
  <c r="J38" i="34"/>
  <c r="J30" i="34"/>
  <c r="J22" i="34"/>
  <c r="L51" i="34"/>
  <c r="L43" i="34"/>
  <c r="L35" i="34"/>
  <c r="L27" i="34"/>
  <c r="L19" i="34"/>
  <c r="L11" i="34"/>
  <c r="J33" i="34"/>
  <c r="L25" i="34"/>
  <c r="J9" i="34"/>
  <c r="P20" i="34"/>
  <c r="G24" i="33" s="1"/>
  <c r="J6" i="34"/>
  <c r="N48" i="34"/>
  <c r="N40" i="34"/>
  <c r="N32" i="34"/>
  <c r="N24" i="34"/>
  <c r="N16" i="34"/>
  <c r="N8" i="34"/>
  <c r="K49" i="34"/>
  <c r="K41" i="34"/>
  <c r="J17" i="34"/>
  <c r="S17" i="34" s="1"/>
  <c r="J37" i="34"/>
  <c r="J29" i="34"/>
  <c r="J21" i="34"/>
  <c r="J5" i="34"/>
  <c r="J46" i="34"/>
  <c r="J14" i="34"/>
  <c r="J50" i="34"/>
  <c r="J42" i="34"/>
  <c r="S42" i="34" s="1"/>
  <c r="J34" i="34"/>
  <c r="J26" i="34"/>
  <c r="J18" i="34"/>
  <c r="J10" i="34"/>
  <c r="F52" i="34"/>
  <c r="P52" i="34" s="1"/>
  <c r="G56" i="33" s="1"/>
  <c r="F10" i="34"/>
  <c r="P10" i="34" s="1"/>
  <c r="G14" i="33" s="1"/>
  <c r="F4" i="34"/>
  <c r="P4" i="34" s="1"/>
  <c r="G8" i="33" s="1"/>
  <c r="F49" i="34"/>
  <c r="P49" i="34" s="1"/>
  <c r="G53" i="33" s="1"/>
  <c r="F41" i="34"/>
  <c r="P41" i="34" s="1"/>
  <c r="G45" i="33" s="1"/>
  <c r="F33" i="34"/>
  <c r="P33" i="34" s="1"/>
  <c r="G37" i="33" s="1"/>
  <c r="F25" i="34"/>
  <c r="P25" i="34" s="1"/>
  <c r="G29" i="33" s="1"/>
  <c r="F17" i="34"/>
  <c r="P17" i="34" s="1"/>
  <c r="G21" i="33" s="1"/>
  <c r="F9" i="34"/>
  <c r="P9" i="34" s="1"/>
  <c r="G13" i="33" s="1"/>
  <c r="F46" i="34"/>
  <c r="P46" i="34" s="1"/>
  <c r="G50" i="33" s="1"/>
  <c r="F38" i="34"/>
  <c r="P38" i="34" s="1"/>
  <c r="G42" i="33" s="1"/>
  <c r="F30" i="34"/>
  <c r="P30" i="34" s="1"/>
  <c r="G34" i="33" s="1"/>
  <c r="F22" i="34"/>
  <c r="P22" i="34" s="1"/>
  <c r="G26" i="33" s="1"/>
  <c r="F14" i="34"/>
  <c r="P14" i="34" s="1"/>
  <c r="G18" i="33" s="1"/>
  <c r="F6" i="34"/>
  <c r="P6" i="34" s="1"/>
  <c r="G10" i="33" s="1"/>
  <c r="F3" i="34"/>
  <c r="P3" i="34" s="1"/>
  <c r="F48" i="34"/>
  <c r="P48" i="34" s="1"/>
  <c r="G52" i="33" s="1"/>
  <c r="K43" i="34"/>
  <c r="K31" i="34"/>
  <c r="F42" i="34"/>
  <c r="P42" i="34" s="1"/>
  <c r="G46" i="33" s="1"/>
  <c r="F26" i="34"/>
  <c r="P26" i="34" s="1"/>
  <c r="G30" i="33" s="1"/>
  <c r="F18" i="34"/>
  <c r="P18" i="34" s="1"/>
  <c r="G22" i="33" s="1"/>
  <c r="M4" i="34"/>
  <c r="F51" i="34"/>
  <c r="P51" i="34" s="1"/>
  <c r="G55" i="33" s="1"/>
  <c r="F43" i="34"/>
  <c r="P43" i="34" s="1"/>
  <c r="G47" i="33" s="1"/>
  <c r="F35" i="34"/>
  <c r="P35" i="34" s="1"/>
  <c r="G39" i="33" s="1"/>
  <c r="F27" i="34"/>
  <c r="P27" i="34" s="1"/>
  <c r="G31" i="33" s="1"/>
  <c r="F19" i="34"/>
  <c r="P19" i="34" s="1"/>
  <c r="G23" i="33" s="1"/>
  <c r="F11" i="34"/>
  <c r="P11" i="34" s="1"/>
  <c r="G15" i="33" s="1"/>
  <c r="O41" i="34"/>
  <c r="M28" i="34"/>
  <c r="M16" i="34"/>
  <c r="F40" i="34"/>
  <c r="P40" i="34" s="1"/>
  <c r="G44" i="33" s="1"/>
  <c r="F32" i="34"/>
  <c r="P32" i="34" s="1"/>
  <c r="G36" i="33" s="1"/>
  <c r="F24" i="34"/>
  <c r="P24" i="34" s="1"/>
  <c r="G28" i="33" s="1"/>
  <c r="F16" i="34"/>
  <c r="P16" i="34" s="1"/>
  <c r="G20" i="33" s="1"/>
  <c r="F8" i="34"/>
  <c r="P8" i="34" s="1"/>
  <c r="G12" i="33" s="1"/>
  <c r="M40" i="34"/>
  <c r="K27" i="34"/>
  <c r="K15" i="34"/>
  <c r="F45" i="34"/>
  <c r="P45" i="34" s="1"/>
  <c r="G49" i="33" s="1"/>
  <c r="F5" i="34"/>
  <c r="P5" i="34" s="1"/>
  <c r="G9" i="33" s="1"/>
  <c r="K51" i="34"/>
  <c r="K39" i="34"/>
  <c r="O25" i="34"/>
  <c r="M12" i="34"/>
  <c r="O17" i="34"/>
  <c r="F50" i="34"/>
  <c r="P50" i="34" s="1"/>
  <c r="G54" i="33" s="1"/>
  <c r="F34" i="34"/>
  <c r="P34" i="34" s="1"/>
  <c r="G38" i="33" s="1"/>
  <c r="O49" i="34"/>
  <c r="M36" i="34"/>
  <c r="M24" i="34"/>
  <c r="K11" i="34"/>
  <c r="F47" i="34"/>
  <c r="P47" i="34" s="1"/>
  <c r="G51" i="33" s="1"/>
  <c r="F39" i="34"/>
  <c r="P39" i="34" s="1"/>
  <c r="G43" i="33" s="1"/>
  <c r="F31" i="34"/>
  <c r="P31" i="34" s="1"/>
  <c r="G35" i="33" s="1"/>
  <c r="F23" i="34"/>
  <c r="P23" i="34" s="1"/>
  <c r="G27" i="33" s="1"/>
  <c r="F15" i="34"/>
  <c r="P15" i="34" s="1"/>
  <c r="G19" i="33" s="1"/>
  <c r="F7" i="34"/>
  <c r="P7" i="34" s="1"/>
  <c r="G11" i="33" s="1"/>
  <c r="M48" i="34"/>
  <c r="K35" i="34"/>
  <c r="K23" i="34"/>
  <c r="O9" i="34"/>
  <c r="K47" i="34"/>
  <c r="O33" i="34"/>
  <c r="M20" i="34"/>
  <c r="M8" i="34"/>
  <c r="M44" i="34"/>
  <c r="M32" i="34"/>
  <c r="K19" i="34"/>
  <c r="K7" i="34"/>
  <c r="O45" i="34"/>
  <c r="O21" i="34"/>
  <c r="M3" i="34"/>
  <c r="J51" i="34"/>
  <c r="S51" i="34" s="1"/>
  <c r="N49" i="34"/>
  <c r="L48" i="34"/>
  <c r="J47" i="34"/>
  <c r="W47" i="34" s="1"/>
  <c r="N45" i="34"/>
  <c r="L44" i="34"/>
  <c r="J43" i="34"/>
  <c r="N41" i="34"/>
  <c r="L40" i="34"/>
  <c r="J39" i="34"/>
  <c r="X39" i="34" s="1"/>
  <c r="N37" i="34"/>
  <c r="L36" i="34"/>
  <c r="J35" i="34"/>
  <c r="N33" i="34"/>
  <c r="L32" i="34"/>
  <c r="J31" i="34"/>
  <c r="N29" i="34"/>
  <c r="L28" i="34"/>
  <c r="J27" i="34"/>
  <c r="N25" i="34"/>
  <c r="L24" i="34"/>
  <c r="J23" i="34"/>
  <c r="N21" i="34"/>
  <c r="L20" i="34"/>
  <c r="J19" i="34"/>
  <c r="N17" i="34"/>
  <c r="L16" i="34"/>
  <c r="J15" i="34"/>
  <c r="N13" i="34"/>
  <c r="L12" i="34"/>
  <c r="J11" i="34"/>
  <c r="N9" i="34"/>
  <c r="L8" i="34"/>
  <c r="J7" i="34"/>
  <c r="N5" i="34"/>
  <c r="L4" i="34"/>
  <c r="O37" i="34"/>
  <c r="O5" i="34"/>
  <c r="N3" i="34"/>
  <c r="O50" i="34"/>
  <c r="M49" i="34"/>
  <c r="K48" i="34"/>
  <c r="O46" i="34"/>
  <c r="M45" i="34"/>
  <c r="K44" i="34"/>
  <c r="O42" i="34"/>
  <c r="M41" i="34"/>
  <c r="K40" i="34"/>
  <c r="O38" i="34"/>
  <c r="M37" i="34"/>
  <c r="K36" i="34"/>
  <c r="O34" i="34"/>
  <c r="M33" i="34"/>
  <c r="K32" i="34"/>
  <c r="O30" i="34"/>
  <c r="M29" i="34"/>
  <c r="K28" i="34"/>
  <c r="O26" i="34"/>
  <c r="M25" i="34"/>
  <c r="K24" i="34"/>
  <c r="O22" i="34"/>
  <c r="M21" i="34"/>
  <c r="K20" i="34"/>
  <c r="O18" i="34"/>
  <c r="M17" i="34"/>
  <c r="K16" i="34"/>
  <c r="O14" i="34"/>
  <c r="M13" i="34"/>
  <c r="K12" i="34"/>
  <c r="O10" i="34"/>
  <c r="M9" i="34"/>
  <c r="K8" i="34"/>
  <c r="O6" i="34"/>
  <c r="M5" i="34"/>
  <c r="K4" i="34"/>
  <c r="O29" i="34"/>
  <c r="N50" i="34"/>
  <c r="L49" i="34"/>
  <c r="J48" i="34"/>
  <c r="N46" i="34"/>
  <c r="L45" i="34"/>
  <c r="J44" i="34"/>
  <c r="N42" i="34"/>
  <c r="L41" i="34"/>
  <c r="J40" i="34"/>
  <c r="N38" i="34"/>
  <c r="L37" i="34"/>
  <c r="J36" i="34"/>
  <c r="N34" i="34"/>
  <c r="L33" i="34"/>
  <c r="J32" i="34"/>
  <c r="W32" i="34" s="1"/>
  <c r="N30" i="34"/>
  <c r="L29" i="34"/>
  <c r="J28" i="34"/>
  <c r="N26" i="34"/>
  <c r="J24" i="34"/>
  <c r="N22" i="34"/>
  <c r="L21" i="34"/>
  <c r="J20" i="34"/>
  <c r="S20" i="34" s="1"/>
  <c r="N18" i="34"/>
  <c r="L17" i="34"/>
  <c r="J16" i="34"/>
  <c r="N14" i="34"/>
  <c r="L13" i="34"/>
  <c r="J12" i="34"/>
  <c r="N10" i="34"/>
  <c r="L9" i="34"/>
  <c r="J8" i="34"/>
  <c r="N6" i="34"/>
  <c r="L5" i="34"/>
  <c r="O51" i="34"/>
  <c r="M50" i="34"/>
  <c r="O47" i="34"/>
  <c r="M46" i="34"/>
  <c r="K45" i="34"/>
  <c r="O43" i="34"/>
  <c r="M42" i="34"/>
  <c r="O39" i="34"/>
  <c r="M38" i="34"/>
  <c r="K37" i="34"/>
  <c r="O35" i="34"/>
  <c r="M34" i="34"/>
  <c r="K33" i="34"/>
  <c r="O31" i="34"/>
  <c r="M30" i="34"/>
  <c r="K29" i="34"/>
  <c r="O27" i="34"/>
  <c r="M26" i="34"/>
  <c r="K25" i="34"/>
  <c r="O23" i="34"/>
  <c r="M22" i="34"/>
  <c r="K21" i="34"/>
  <c r="O19" i="34"/>
  <c r="M18" i="34"/>
  <c r="K17" i="34"/>
  <c r="O15" i="34"/>
  <c r="M14" i="34"/>
  <c r="K13" i="34"/>
  <c r="O11" i="34"/>
  <c r="M10" i="34"/>
  <c r="K9" i="34"/>
  <c r="O7" i="34"/>
  <c r="M6" i="34"/>
  <c r="K5" i="34"/>
  <c r="N51" i="34"/>
  <c r="L50" i="34"/>
  <c r="J49" i="34"/>
  <c r="S49" i="34" s="1"/>
  <c r="N47" i="34"/>
  <c r="L46" i="34"/>
  <c r="J45" i="34"/>
  <c r="N43" i="34"/>
  <c r="L42" i="34"/>
  <c r="J41" i="34"/>
  <c r="S41" i="34" s="1"/>
  <c r="N39" i="34"/>
  <c r="L38" i="34"/>
  <c r="N35" i="34"/>
  <c r="L34" i="34"/>
  <c r="N31" i="34"/>
  <c r="L30" i="34"/>
  <c r="N27" i="34"/>
  <c r="L26" i="34"/>
  <c r="J25" i="34"/>
  <c r="S25" i="34" s="1"/>
  <c r="N23" i="34"/>
  <c r="L22" i="34"/>
  <c r="N19" i="34"/>
  <c r="L18" i="34"/>
  <c r="N15" i="34"/>
  <c r="L14" i="34"/>
  <c r="J13" i="34"/>
  <c r="N11" i="34"/>
  <c r="L10" i="34"/>
  <c r="N7" i="34"/>
  <c r="L6" i="34"/>
  <c r="F44" i="34"/>
  <c r="P44" i="34" s="1"/>
  <c r="G48" i="33" s="1"/>
  <c r="O13" i="34"/>
  <c r="M51" i="34"/>
  <c r="K50" i="34"/>
  <c r="O48" i="34"/>
  <c r="M47" i="34"/>
  <c r="K46" i="34"/>
  <c r="O44" i="34"/>
  <c r="M43" i="34"/>
  <c r="K42" i="34"/>
  <c r="O40" i="34"/>
  <c r="M39" i="34"/>
  <c r="K38" i="34"/>
  <c r="O36" i="34"/>
  <c r="M35" i="34"/>
  <c r="K34" i="34"/>
  <c r="O32" i="34"/>
  <c r="M31" i="34"/>
  <c r="K30" i="34"/>
  <c r="O28" i="34"/>
  <c r="M27" i="34"/>
  <c r="K26" i="34"/>
  <c r="O24" i="34"/>
  <c r="M23" i="34"/>
  <c r="K22" i="34"/>
  <c r="O20" i="34"/>
  <c r="M19" i="34"/>
  <c r="K18" i="34"/>
  <c r="O16" i="34"/>
  <c r="M15" i="34"/>
  <c r="K14" i="34"/>
  <c r="O12" i="34"/>
  <c r="M11" i="34"/>
  <c r="K10" i="34"/>
  <c r="O8" i="34"/>
  <c r="M7" i="34"/>
  <c r="K6" i="34"/>
  <c r="O4" i="34"/>
  <c r="L47" i="34"/>
  <c r="L39" i="34"/>
  <c r="L31" i="34"/>
  <c r="L23" i="34"/>
  <c r="L15" i="34"/>
  <c r="L7" i="34"/>
  <c r="O52" i="34"/>
  <c r="M52" i="34"/>
  <c r="L52" i="34"/>
  <c r="N52" i="34"/>
  <c r="K52" i="34"/>
  <c r="W31" i="34" l="1"/>
  <c r="S28" i="34"/>
  <c r="S27" i="34"/>
  <c r="U27" i="34" s="1"/>
  <c r="V27" i="34" s="1"/>
  <c r="S34" i="34"/>
  <c r="S44" i="34"/>
  <c r="U44" i="34" s="1"/>
  <c r="V44" i="34" s="1"/>
  <c r="W40" i="34"/>
  <c r="O44" i="33" s="1"/>
  <c r="S35" i="34"/>
  <c r="S18" i="34"/>
  <c r="W21" i="34"/>
  <c r="S33" i="34"/>
  <c r="W30" i="34"/>
  <c r="O34" i="33" s="1"/>
  <c r="S26" i="34"/>
  <c r="W29" i="34"/>
  <c r="W38" i="34"/>
  <c r="O42" i="33" s="1"/>
  <c r="U42" i="34"/>
  <c r="V42" i="34" s="1"/>
  <c r="S52" i="34"/>
  <c r="U49" i="34"/>
  <c r="V49" i="34" s="1"/>
  <c r="U41" i="34"/>
  <c r="V41" i="34" s="1"/>
  <c r="S19" i="34"/>
  <c r="U51" i="34"/>
  <c r="V51" i="34" s="1"/>
  <c r="S50" i="34"/>
  <c r="W24" i="34"/>
  <c r="S36" i="34"/>
  <c r="W48" i="34"/>
  <c r="O52" i="33" s="1"/>
  <c r="S43" i="34"/>
  <c r="W46" i="34"/>
  <c r="U20" i="34"/>
  <c r="V20" i="34" s="1"/>
  <c r="U34" i="34"/>
  <c r="V34" i="34" s="1"/>
  <c r="U25" i="34"/>
  <c r="V25" i="34" s="1"/>
  <c r="W45" i="34"/>
  <c r="O49" i="33" s="1"/>
  <c r="U28" i="34"/>
  <c r="V28" i="34" s="1"/>
  <c r="W23" i="34"/>
  <c r="W22" i="34"/>
  <c r="O26" i="33" s="1"/>
  <c r="U17" i="34"/>
  <c r="V17" i="34" s="1"/>
  <c r="W16" i="34"/>
  <c r="S10" i="34"/>
  <c r="W8" i="34"/>
  <c r="O12" i="33" s="1"/>
  <c r="W15" i="34"/>
  <c r="O19" i="33" s="1"/>
  <c r="W14" i="34"/>
  <c r="O18" i="33" s="1"/>
  <c r="Y3" i="34"/>
  <c r="Z3" i="34" s="1"/>
  <c r="AA3" i="34" s="1"/>
  <c r="Q3" i="34" s="1"/>
  <c r="W7" i="34"/>
  <c r="O11" i="33" s="1"/>
  <c r="W6" i="34"/>
  <c r="O10" i="33" s="1"/>
  <c r="W5" i="34"/>
  <c r="O9" i="33" s="1"/>
  <c r="R27" i="34"/>
  <c r="R43" i="34"/>
  <c r="T22" i="34"/>
  <c r="T38" i="34"/>
  <c r="R25" i="34"/>
  <c r="R41" i="34"/>
  <c r="T28" i="34"/>
  <c r="T44" i="34"/>
  <c r="T16" i="34"/>
  <c r="T15" i="34"/>
  <c r="T31" i="34"/>
  <c r="T47" i="34"/>
  <c r="T40" i="34"/>
  <c r="R18" i="34"/>
  <c r="W34" i="34"/>
  <c r="O38" i="33" s="1"/>
  <c r="R50" i="34"/>
  <c r="T48" i="34"/>
  <c r="T13" i="34"/>
  <c r="T29" i="34"/>
  <c r="T24" i="34"/>
  <c r="W11" i="34"/>
  <c r="O15" i="33" s="1"/>
  <c r="W27" i="34"/>
  <c r="O31" i="33" s="1"/>
  <c r="W43" i="34"/>
  <c r="O47" i="33" s="1"/>
  <c r="S22" i="34"/>
  <c r="S38" i="34"/>
  <c r="W9" i="34"/>
  <c r="O13" i="33" s="1"/>
  <c r="W25" i="34"/>
  <c r="O29" i="33" s="1"/>
  <c r="W41" i="34"/>
  <c r="O45" i="33" s="1"/>
  <c r="R28" i="34"/>
  <c r="R44" i="34"/>
  <c r="S16" i="34"/>
  <c r="S15" i="34"/>
  <c r="S31" i="34"/>
  <c r="S47" i="34"/>
  <c r="S40" i="34"/>
  <c r="W18" i="34"/>
  <c r="O22" i="33" s="1"/>
  <c r="R34" i="34"/>
  <c r="W50" i="34"/>
  <c r="O54" i="33" s="1"/>
  <c r="S48" i="34"/>
  <c r="S13" i="34"/>
  <c r="S29" i="34"/>
  <c r="S24" i="34"/>
  <c r="T27" i="34"/>
  <c r="T43" i="34"/>
  <c r="R22" i="34"/>
  <c r="R38" i="34"/>
  <c r="T25" i="34"/>
  <c r="T41" i="34"/>
  <c r="W12" i="34"/>
  <c r="O16" i="33" s="1"/>
  <c r="W28" i="34"/>
  <c r="O32" i="33" s="1"/>
  <c r="W44" i="34"/>
  <c r="R16" i="34"/>
  <c r="R15" i="34"/>
  <c r="R31" i="34"/>
  <c r="R47" i="34"/>
  <c r="R40" i="34"/>
  <c r="T18" i="34"/>
  <c r="T34" i="34"/>
  <c r="T50" i="34"/>
  <c r="R48" i="34"/>
  <c r="R13" i="34"/>
  <c r="R29" i="34"/>
  <c r="R24" i="34"/>
  <c r="W13" i="34"/>
  <c r="O17" i="33" s="1"/>
  <c r="R19" i="34"/>
  <c r="R35" i="34"/>
  <c r="R51" i="34"/>
  <c r="T30" i="34"/>
  <c r="T46" i="34"/>
  <c r="R17" i="34"/>
  <c r="R33" i="34"/>
  <c r="R49" i="34"/>
  <c r="T20" i="34"/>
  <c r="T36" i="34"/>
  <c r="T52" i="34"/>
  <c r="T23" i="34"/>
  <c r="T39" i="34"/>
  <c r="T45" i="34"/>
  <c r="R10" i="34"/>
  <c r="R26" i="34"/>
  <c r="R42" i="34"/>
  <c r="T21" i="34"/>
  <c r="T37" i="34"/>
  <c r="T32" i="34"/>
  <c r="W19" i="34"/>
  <c r="O23" i="33" s="1"/>
  <c r="W35" i="34"/>
  <c r="O39" i="33" s="1"/>
  <c r="W51" i="34"/>
  <c r="O55" i="33" s="1"/>
  <c r="S30" i="34"/>
  <c r="S46" i="34"/>
  <c r="W17" i="34"/>
  <c r="O21" i="33" s="1"/>
  <c r="W33" i="34"/>
  <c r="W49" i="34"/>
  <c r="O53" i="33" s="1"/>
  <c r="R20" i="34"/>
  <c r="R36" i="34"/>
  <c r="R52" i="34"/>
  <c r="S23" i="34"/>
  <c r="R39" i="34"/>
  <c r="S45" i="34"/>
  <c r="W10" i="34"/>
  <c r="O14" i="33" s="1"/>
  <c r="W26" i="34"/>
  <c r="O30" i="33" s="1"/>
  <c r="W42" i="34"/>
  <c r="O46" i="33" s="1"/>
  <c r="S21" i="34"/>
  <c r="S37" i="34"/>
  <c r="S32" i="34"/>
  <c r="T19" i="34"/>
  <c r="T35" i="34"/>
  <c r="T51" i="34"/>
  <c r="R30" i="34"/>
  <c r="R46" i="34"/>
  <c r="T17" i="34"/>
  <c r="T33" i="34"/>
  <c r="T49" i="34"/>
  <c r="W20" i="34"/>
  <c r="O24" i="33" s="1"/>
  <c r="W36" i="34"/>
  <c r="W52" i="34"/>
  <c r="O56" i="33" s="1"/>
  <c r="R23" i="34"/>
  <c r="W39" i="34"/>
  <c r="O43" i="33" s="1"/>
  <c r="R45" i="34"/>
  <c r="T10" i="34"/>
  <c r="T26" i="34"/>
  <c r="T42" i="34"/>
  <c r="R21" i="34"/>
  <c r="R37" i="34"/>
  <c r="R32" i="34"/>
  <c r="O20" i="33"/>
  <c r="S39" i="34"/>
  <c r="W37" i="34"/>
  <c r="O41" i="33" s="1"/>
  <c r="W3" i="34"/>
  <c r="O7" i="33" s="1"/>
  <c r="W4" i="34"/>
  <c r="O8" i="33" s="1"/>
  <c r="O51" i="33"/>
  <c r="O27" i="33"/>
  <c r="O37" i="33"/>
  <c r="O25" i="33"/>
  <c r="O36" i="33"/>
  <c r="O48" i="33"/>
  <c r="O35" i="33"/>
  <c r="O50" i="33"/>
  <c r="O28" i="33"/>
  <c r="O40" i="33"/>
  <c r="O33" i="33"/>
  <c r="X26" i="34"/>
  <c r="Y26" i="34" s="1"/>
  <c r="X50" i="34"/>
  <c r="AB50" i="34" s="1"/>
  <c r="X46" i="34"/>
  <c r="AB46" i="34" s="1"/>
  <c r="X33" i="34"/>
  <c r="Y33" i="34" s="1"/>
  <c r="Z33" i="34" s="1"/>
  <c r="X21" i="34"/>
  <c r="Y21" i="34" s="1"/>
  <c r="X30" i="34"/>
  <c r="Y30" i="34" s="1"/>
  <c r="Z30" i="34" s="1"/>
  <c r="X22" i="34"/>
  <c r="Y22" i="34" s="1"/>
  <c r="X14" i="34"/>
  <c r="Y14" i="34" s="1"/>
  <c r="Z14" i="34" s="1"/>
  <c r="X49" i="34"/>
  <c r="Y49" i="34" s="1"/>
  <c r="Z49" i="34" s="1"/>
  <c r="X15" i="34"/>
  <c r="Y15" i="34" s="1"/>
  <c r="X37" i="34"/>
  <c r="Y37" i="34" s="1"/>
  <c r="X31" i="34"/>
  <c r="Y31" i="34" s="1"/>
  <c r="X6" i="34"/>
  <c r="Y6" i="34" s="1"/>
  <c r="Z6" i="34" s="1"/>
  <c r="X38" i="34"/>
  <c r="AB38" i="34" s="1"/>
  <c r="X41" i="34"/>
  <c r="Y41" i="34" s="1"/>
  <c r="X44" i="34"/>
  <c r="Y44" i="34" s="1"/>
  <c r="Z44" i="34" s="1"/>
  <c r="X12" i="34"/>
  <c r="Y12" i="34" s="1"/>
  <c r="Z12" i="34" s="1"/>
  <c r="X10" i="34"/>
  <c r="Y10" i="34" s="1"/>
  <c r="X42" i="34"/>
  <c r="AB42" i="34" s="1"/>
  <c r="X52" i="34"/>
  <c r="Y52" i="34" s="1"/>
  <c r="X29" i="34"/>
  <c r="AB29" i="34" s="1"/>
  <c r="X24" i="34"/>
  <c r="Y24" i="34" s="1"/>
  <c r="X34" i="34"/>
  <c r="Y34" i="34" s="1"/>
  <c r="Z34" i="34" s="1"/>
  <c r="X5" i="34"/>
  <c r="Y5" i="34" s="1"/>
  <c r="Z5" i="34" s="1"/>
  <c r="X17" i="34"/>
  <c r="Y17" i="34" s="1"/>
  <c r="X45" i="34"/>
  <c r="Y45" i="34" s="1"/>
  <c r="X48" i="34"/>
  <c r="Y48" i="34" s="1"/>
  <c r="Z48" i="34" s="1"/>
  <c r="X11" i="34"/>
  <c r="Y11" i="34" s="1"/>
  <c r="Z11" i="34" s="1"/>
  <c r="X18" i="34"/>
  <c r="AB18" i="34" s="1"/>
  <c r="X9" i="34"/>
  <c r="Y9" i="34" s="1"/>
  <c r="Z9" i="34" s="1"/>
  <c r="X16" i="34"/>
  <c r="AB16" i="34" s="1"/>
  <c r="X23" i="34"/>
  <c r="Y23" i="34" s="1"/>
  <c r="Z23" i="34" s="1"/>
  <c r="X35" i="34"/>
  <c r="AB35" i="34" s="1"/>
  <c r="G7" i="33"/>
  <c r="X43" i="34"/>
  <c r="AB43" i="34" s="1"/>
  <c r="X28" i="34"/>
  <c r="Y28" i="34" s="1"/>
  <c r="Z28" i="34" s="1"/>
  <c r="X25" i="34"/>
  <c r="Y25" i="34" s="1"/>
  <c r="Z25" i="34" s="1"/>
  <c r="X27" i="34"/>
  <c r="Y27" i="34" s="1"/>
  <c r="Z27" i="34" s="1"/>
  <c r="X40" i="34"/>
  <c r="Y40" i="34" s="1"/>
  <c r="X8" i="34"/>
  <c r="Y8" i="34" s="1"/>
  <c r="Z8" i="34" s="1"/>
  <c r="X47" i="34"/>
  <c r="AB47" i="34" s="1"/>
  <c r="X20" i="34"/>
  <c r="AB20" i="34" s="1"/>
  <c r="X32" i="34"/>
  <c r="Y32" i="34" s="1"/>
  <c r="X7" i="34"/>
  <c r="AB7" i="34" s="1"/>
  <c r="T7" i="34" s="1"/>
  <c r="X19" i="34"/>
  <c r="Y19" i="34" s="1"/>
  <c r="X13" i="34"/>
  <c r="Y39" i="34"/>
  <c r="Z39" i="34" s="1"/>
  <c r="AB39" i="34"/>
  <c r="X51" i="34"/>
  <c r="X36" i="34"/>
  <c r="X4" i="34"/>
  <c r="U21" i="34" l="1"/>
  <c r="V21" i="34" s="1"/>
  <c r="U33" i="34"/>
  <c r="V33" i="34" s="1"/>
  <c r="U50" i="34"/>
  <c r="V50" i="34" s="1"/>
  <c r="U52" i="34"/>
  <c r="V52" i="34" s="1"/>
  <c r="U40" i="34"/>
  <c r="V40" i="34" s="1"/>
  <c r="U19" i="34"/>
  <c r="V19" i="34" s="1"/>
  <c r="U18" i="34"/>
  <c r="V18" i="34" s="1"/>
  <c r="U45" i="34"/>
  <c r="V45" i="34" s="1"/>
  <c r="U24" i="34"/>
  <c r="V24" i="34" s="1"/>
  <c r="U47" i="34"/>
  <c r="V47" i="34" s="1"/>
  <c r="U43" i="34"/>
  <c r="V43" i="34" s="1"/>
  <c r="U35" i="34"/>
  <c r="V35" i="34" s="1"/>
  <c r="U39" i="34"/>
  <c r="V39" i="34" s="1"/>
  <c r="U46" i="34"/>
  <c r="V46" i="34" s="1"/>
  <c r="U29" i="34"/>
  <c r="V29" i="34" s="1"/>
  <c r="V31" i="34"/>
  <c r="U31" i="34"/>
  <c r="U38" i="34"/>
  <c r="V38" i="34" s="1"/>
  <c r="U32" i="34"/>
  <c r="V32" i="34" s="1"/>
  <c r="U23" i="34"/>
  <c r="V23" i="34" s="1"/>
  <c r="U30" i="34"/>
  <c r="V30" i="34" s="1"/>
  <c r="U22" i="34"/>
  <c r="V22" i="34" s="1"/>
  <c r="U36" i="34"/>
  <c r="V36" i="34" s="1"/>
  <c r="U37" i="34"/>
  <c r="V37" i="34" s="1"/>
  <c r="U48" i="34"/>
  <c r="V48" i="34" s="1"/>
  <c r="U26" i="34"/>
  <c r="V26" i="34" s="1"/>
  <c r="U10" i="34"/>
  <c r="V10" i="34" s="1"/>
  <c r="U13" i="34"/>
  <c r="V13" i="34" s="1"/>
  <c r="U15" i="34"/>
  <c r="V15" i="34" s="1"/>
  <c r="U16" i="34"/>
  <c r="V16" i="34" s="1"/>
  <c r="R7" i="34"/>
  <c r="J11" i="33" s="1"/>
  <c r="AB33" i="34"/>
  <c r="AB31" i="34"/>
  <c r="AB21" i="34"/>
  <c r="L25" i="33" s="1"/>
  <c r="Y42" i="34"/>
  <c r="Z42" i="34" s="1"/>
  <c r="AC42" i="34" s="1"/>
  <c r="AB30" i="34"/>
  <c r="AB26" i="34"/>
  <c r="L30" i="33" s="1"/>
  <c r="Z31" i="34"/>
  <c r="AA31" i="34" s="1"/>
  <c r="Q31" i="34" s="1"/>
  <c r="Y43" i="34"/>
  <c r="AA39" i="34"/>
  <c r="Q39" i="34" s="1"/>
  <c r="AA27" i="34"/>
  <c r="Q27" i="34" s="1"/>
  <c r="AA9" i="34"/>
  <c r="Q9" i="34" s="1"/>
  <c r="Z24" i="34"/>
  <c r="AA24" i="34" s="1"/>
  <c r="Q24" i="34" s="1"/>
  <c r="Z15" i="34"/>
  <c r="AA15" i="34" s="1"/>
  <c r="Q15" i="34" s="1"/>
  <c r="Z37" i="34"/>
  <c r="AA37" i="34" s="1"/>
  <c r="Q37" i="34" s="1"/>
  <c r="AA33" i="34"/>
  <c r="Q33" i="34" s="1"/>
  <c r="AA25" i="34"/>
  <c r="Q25" i="34" s="1"/>
  <c r="AA6" i="34"/>
  <c r="Q6" i="34" s="1"/>
  <c r="Z21" i="34"/>
  <c r="AA21" i="34" s="1"/>
  <c r="Q21" i="34" s="1"/>
  <c r="Z40" i="34"/>
  <c r="AA40" i="34" s="1"/>
  <c r="Q40" i="34" s="1"/>
  <c r="AA48" i="34"/>
  <c r="Q48" i="34" s="1"/>
  <c r="Y50" i="34"/>
  <c r="Y46" i="34"/>
  <c r="AA34" i="34"/>
  <c r="Q34" i="34" s="1"/>
  <c r="AB48" i="34"/>
  <c r="L52" i="33" s="1"/>
  <c r="AA28" i="34"/>
  <c r="Q28" i="34" s="1"/>
  <c r="AA11" i="34"/>
  <c r="Q11" i="34" s="1"/>
  <c r="Z17" i="34"/>
  <c r="AC17" i="34" s="1"/>
  <c r="Z45" i="34"/>
  <c r="AA45" i="34" s="1"/>
  <c r="Q45" i="34" s="1"/>
  <c r="AA30" i="34"/>
  <c r="Q30" i="34" s="1"/>
  <c r="AA12" i="34"/>
  <c r="Q12" i="34" s="1"/>
  <c r="AA49" i="34"/>
  <c r="Q49" i="34" s="1"/>
  <c r="Z22" i="34"/>
  <c r="AA22" i="34" s="1"/>
  <c r="Q22" i="34" s="1"/>
  <c r="Z10" i="34"/>
  <c r="AC10" i="34" s="1"/>
  <c r="Z32" i="34"/>
  <c r="AA32" i="34" s="1"/>
  <c r="Q32" i="34" s="1"/>
  <c r="Z26" i="34"/>
  <c r="AA26" i="34" s="1"/>
  <c r="Q26" i="34" s="1"/>
  <c r="AA8" i="34"/>
  <c r="Q8" i="34" s="1"/>
  <c r="AA23" i="34"/>
  <c r="Q23" i="34" s="1"/>
  <c r="AA5" i="34"/>
  <c r="Q5" i="34" s="1"/>
  <c r="AA44" i="34"/>
  <c r="Q44" i="34" s="1"/>
  <c r="AA14" i="34"/>
  <c r="Q14" i="34" s="1"/>
  <c r="Z41" i="34"/>
  <c r="AA41" i="34" s="1"/>
  <c r="Q41" i="34" s="1"/>
  <c r="Z19" i="34"/>
  <c r="AA19" i="34" s="1"/>
  <c r="Q19" i="34" s="1"/>
  <c r="Z52" i="34"/>
  <c r="AA52" i="34" s="1"/>
  <c r="Q52" i="34" s="1"/>
  <c r="AB22" i="34"/>
  <c r="J26" i="33" s="1"/>
  <c r="AB14" i="34"/>
  <c r="AB15" i="34"/>
  <c r="L19" i="33" s="1"/>
  <c r="AB49" i="34"/>
  <c r="J53" i="33" s="1"/>
  <c r="AB12" i="34"/>
  <c r="Y29" i="34"/>
  <c r="AB32" i="34"/>
  <c r="L36" i="33" s="1"/>
  <c r="AB37" i="34"/>
  <c r="L41" i="33" s="1"/>
  <c r="AB24" i="34"/>
  <c r="L28" i="33" s="1"/>
  <c r="Y38" i="34"/>
  <c r="Y35" i="34"/>
  <c r="AB6" i="34"/>
  <c r="R6" i="34" s="1"/>
  <c r="AB5" i="34"/>
  <c r="R5" i="34" s="1"/>
  <c r="AB8" i="34"/>
  <c r="R8" i="34" s="1"/>
  <c r="AB23" i="34"/>
  <c r="L27" i="33" s="1"/>
  <c r="AB44" i="34"/>
  <c r="L48" i="33" s="1"/>
  <c r="AB45" i="34"/>
  <c r="L49" i="33" s="1"/>
  <c r="Y16" i="34"/>
  <c r="AB41" i="34"/>
  <c r="L45" i="33" s="1"/>
  <c r="AB34" i="34"/>
  <c r="L38" i="33" s="1"/>
  <c r="AB40" i="34"/>
  <c r="L44" i="33" s="1"/>
  <c r="Y20" i="34"/>
  <c r="AB10" i="34"/>
  <c r="L14" i="33" s="1"/>
  <c r="AB52" i="34"/>
  <c r="L56" i="33" s="1"/>
  <c r="Y7" i="34"/>
  <c r="AB28" i="34"/>
  <c r="L32" i="33" s="1"/>
  <c r="AB11" i="34"/>
  <c r="AB17" i="34"/>
  <c r="L21" i="33" s="1"/>
  <c r="AB25" i="34"/>
  <c r="J29" i="33" s="1"/>
  <c r="L22" i="33"/>
  <c r="J22" i="33"/>
  <c r="Y18" i="34"/>
  <c r="L47" i="33"/>
  <c r="J47" i="33"/>
  <c r="L39" i="33"/>
  <c r="J39" i="33"/>
  <c r="AB27" i="34"/>
  <c r="L34" i="33"/>
  <c r="J34" i="33"/>
  <c r="L37" i="33"/>
  <c r="J37" i="33"/>
  <c r="AB9" i="34"/>
  <c r="L11" i="33"/>
  <c r="L33" i="33"/>
  <c r="J33" i="33"/>
  <c r="L20" i="33"/>
  <c r="J20" i="33"/>
  <c r="L46" i="33"/>
  <c r="J46" i="33"/>
  <c r="L54" i="33"/>
  <c r="J54" i="33"/>
  <c r="L42" i="33"/>
  <c r="J42" i="33"/>
  <c r="L50" i="33"/>
  <c r="J50" i="33"/>
  <c r="L43" i="33"/>
  <c r="J43" i="33"/>
  <c r="L51" i="33"/>
  <c r="J51" i="33"/>
  <c r="L35" i="33"/>
  <c r="J35" i="33"/>
  <c r="L24" i="33"/>
  <c r="J24" i="33"/>
  <c r="L26" i="33"/>
  <c r="AB3" i="34"/>
  <c r="R3" i="34" s="1"/>
  <c r="Y47" i="34"/>
  <c r="AB19" i="34"/>
  <c r="AC48" i="34"/>
  <c r="AC27" i="34"/>
  <c r="AC5" i="34"/>
  <c r="S5" i="34" s="1"/>
  <c r="AC34" i="34"/>
  <c r="AC6" i="34"/>
  <c r="S6" i="34" s="1"/>
  <c r="Y4" i="34"/>
  <c r="AB4" i="34"/>
  <c r="R4" i="34" s="1"/>
  <c r="Y51" i="34"/>
  <c r="AB51" i="34"/>
  <c r="AC44" i="34"/>
  <c r="AC33" i="34"/>
  <c r="AC8" i="34"/>
  <c r="S8" i="34" s="1"/>
  <c r="AC25" i="34"/>
  <c r="AC23" i="34"/>
  <c r="AC9" i="34"/>
  <c r="S9" i="34" s="1"/>
  <c r="AC12" i="34"/>
  <c r="S12" i="34" s="1"/>
  <c r="AC39" i="34"/>
  <c r="AC30" i="34"/>
  <c r="AC49" i="34"/>
  <c r="AC28" i="34"/>
  <c r="AC11" i="34"/>
  <c r="S11" i="34" s="1"/>
  <c r="Y36" i="34"/>
  <c r="AB36" i="34"/>
  <c r="Y13" i="34"/>
  <c r="AB13" i="34"/>
  <c r="AC14" i="34"/>
  <c r="S14" i="34" s="1"/>
  <c r="U14" i="34" s="1"/>
  <c r="V14" i="34" s="1"/>
  <c r="D14" i="13"/>
  <c r="E14" i="13"/>
  <c r="F14" i="13"/>
  <c r="G14" i="13"/>
  <c r="H14" i="13"/>
  <c r="I14" i="13"/>
  <c r="J14" i="13"/>
  <c r="C14" i="13"/>
  <c r="U6" i="34" l="1"/>
  <c r="V6" i="34" s="1"/>
  <c r="U8" i="34"/>
  <c r="V8" i="34" s="1"/>
  <c r="U9" i="34"/>
  <c r="V9" i="34" s="1"/>
  <c r="U5" i="34"/>
  <c r="V5" i="34" s="1"/>
  <c r="R14" i="34"/>
  <c r="J18" i="33" s="1"/>
  <c r="T14" i="34"/>
  <c r="L18" i="33" s="1"/>
  <c r="U12" i="34"/>
  <c r="V12" i="34" s="1"/>
  <c r="R12" i="34"/>
  <c r="J16" i="33" s="1"/>
  <c r="T12" i="34"/>
  <c r="L16" i="33" s="1"/>
  <c r="T11" i="34"/>
  <c r="R11" i="34"/>
  <c r="J15" i="33" s="1"/>
  <c r="U11" i="34"/>
  <c r="V11" i="34" s="1"/>
  <c r="T9" i="34"/>
  <c r="L13" i="33" s="1"/>
  <c r="R9" i="34"/>
  <c r="J13" i="33" s="1"/>
  <c r="T8" i="34"/>
  <c r="L12" i="33" s="1"/>
  <c r="J10" i="33"/>
  <c r="T6" i="34"/>
  <c r="L10" i="33" s="1"/>
  <c r="T5" i="34"/>
  <c r="L9" i="33" s="1"/>
  <c r="T4" i="34"/>
  <c r="L8" i="33" s="1"/>
  <c r="J7" i="33"/>
  <c r="T3" i="34"/>
  <c r="L7" i="33" s="1"/>
  <c r="J25" i="33"/>
  <c r="J30" i="33"/>
  <c r="AC21" i="34"/>
  <c r="AC31" i="34"/>
  <c r="AC22" i="34"/>
  <c r="K26" i="33" s="1"/>
  <c r="AC19" i="34"/>
  <c r="L53" i="33"/>
  <c r="AC32" i="34"/>
  <c r="AC24" i="34"/>
  <c r="AC15" i="34"/>
  <c r="AC45" i="34"/>
  <c r="K49" i="33" s="1"/>
  <c r="AC52" i="34"/>
  <c r="K56" i="33" s="1"/>
  <c r="AC40" i="34"/>
  <c r="AC26" i="34"/>
  <c r="J36" i="33"/>
  <c r="Z51" i="34"/>
  <c r="AA51" i="34" s="1"/>
  <c r="Q51" i="34" s="1"/>
  <c r="J19" i="33"/>
  <c r="J52" i="33"/>
  <c r="AA10" i="34"/>
  <c r="Q10" i="34" s="1"/>
  <c r="Z43" i="34"/>
  <c r="AC43" i="34" s="1"/>
  <c r="AA42" i="34"/>
  <c r="Q42" i="34" s="1"/>
  <c r="Z13" i="34"/>
  <c r="AA13" i="34" s="1"/>
  <c r="Q13" i="34" s="1"/>
  <c r="AC3" i="34"/>
  <c r="S3" i="34" s="1"/>
  <c r="U3" i="34" s="1"/>
  <c r="V3" i="34" s="1"/>
  <c r="Z46" i="34"/>
  <c r="AC46" i="34" s="1"/>
  <c r="Z7" i="34"/>
  <c r="AA7" i="34" s="1"/>
  <c r="Q7" i="34" s="1"/>
  <c r="Z4" i="34"/>
  <c r="AC4" i="34" s="1"/>
  <c r="S4" i="34" s="1"/>
  <c r="Z36" i="34"/>
  <c r="AA36" i="34" s="1"/>
  <c r="Q36" i="34" s="1"/>
  <c r="AC41" i="34"/>
  <c r="Z20" i="34"/>
  <c r="AA20" i="34" s="1"/>
  <c r="Q20" i="34" s="1"/>
  <c r="Z29" i="34"/>
  <c r="AC29" i="34" s="1"/>
  <c r="Z50" i="34"/>
  <c r="AC50" i="34" s="1"/>
  <c r="AA17" i="34"/>
  <c r="Q17" i="34" s="1"/>
  <c r="Z47" i="34"/>
  <c r="AA47" i="34" s="1"/>
  <c r="Q47" i="34" s="1"/>
  <c r="Z35" i="34"/>
  <c r="AC35" i="34" s="1"/>
  <c r="AC37" i="34"/>
  <c r="Z18" i="34"/>
  <c r="AA18" i="34" s="1"/>
  <c r="Q18" i="34" s="1"/>
  <c r="Z16" i="34"/>
  <c r="AA16" i="34" s="1"/>
  <c r="Q16" i="34" s="1"/>
  <c r="Z38" i="34"/>
  <c r="AC38" i="34" s="1"/>
  <c r="J41" i="33"/>
  <c r="J28" i="33"/>
  <c r="J9" i="33"/>
  <c r="J44" i="33"/>
  <c r="J12" i="33"/>
  <c r="J48" i="33"/>
  <c r="J27" i="33"/>
  <c r="J14" i="33"/>
  <c r="J49" i="33"/>
  <c r="J32" i="33"/>
  <c r="J38" i="33"/>
  <c r="L15" i="33"/>
  <c r="J45" i="33"/>
  <c r="J56" i="33"/>
  <c r="J21" i="33"/>
  <c r="L29" i="33"/>
  <c r="K48" i="33"/>
  <c r="K32" i="33"/>
  <c r="K35" i="33"/>
  <c r="K52" i="33"/>
  <c r="K18" i="33"/>
  <c r="L31" i="33"/>
  <c r="J31" i="33"/>
  <c r="J8" i="33"/>
  <c r="K13" i="33"/>
  <c r="K14" i="33"/>
  <c r="K21" i="33"/>
  <c r="K27" i="33"/>
  <c r="K31" i="33"/>
  <c r="K46" i="33"/>
  <c r="K53" i="33"/>
  <c r="K29" i="33"/>
  <c r="K10" i="33"/>
  <c r="K15" i="33"/>
  <c r="L17" i="33"/>
  <c r="J17" i="33"/>
  <c r="K12" i="33"/>
  <c r="K38" i="33"/>
  <c r="L23" i="33"/>
  <c r="J23" i="33"/>
  <c r="K16" i="33"/>
  <c r="K34" i="33"/>
  <c r="L40" i="33"/>
  <c r="J40" i="33"/>
  <c r="K43" i="33"/>
  <c r="K37" i="33"/>
  <c r="L55" i="33"/>
  <c r="J55" i="33"/>
  <c r="K9" i="33"/>
  <c r="AC36" i="34"/>
  <c r="U4" i="34" l="1"/>
  <c r="V4" i="34" s="1"/>
  <c r="AC7" i="34"/>
  <c r="K28" i="33"/>
  <c r="K50" i="33"/>
  <c r="K36" i="33"/>
  <c r="K33" i="33"/>
  <c r="K41" i="33"/>
  <c r="K19" i="33"/>
  <c r="K25" i="33"/>
  <c r="K23" i="33"/>
  <c r="K30" i="33"/>
  <c r="M56" i="33"/>
  <c r="K44" i="33"/>
  <c r="K47" i="33"/>
  <c r="K45" i="33"/>
  <c r="AC13" i="34"/>
  <c r="AC51" i="34"/>
  <c r="AC20" i="34"/>
  <c r="AC16" i="34"/>
  <c r="K20" i="33" s="1"/>
  <c r="AC47" i="34"/>
  <c r="AA29" i="34"/>
  <c r="Q29" i="34" s="1"/>
  <c r="N42" i="33"/>
  <c r="K42" i="33"/>
  <c r="AA35" i="34"/>
  <c r="Q35" i="34" s="1"/>
  <c r="K39" i="33"/>
  <c r="AA38" i="34"/>
  <c r="Q38" i="34" s="1"/>
  <c r="AA43" i="34"/>
  <c r="Q43" i="34" s="1"/>
  <c r="AC18" i="34"/>
  <c r="K22" i="33" s="1"/>
  <c r="AA46" i="34"/>
  <c r="Q46" i="34" s="1"/>
  <c r="K54" i="33"/>
  <c r="AA50" i="34"/>
  <c r="Q50" i="34" s="1"/>
  <c r="AA4" i="34"/>
  <c r="Q4" i="34" s="1"/>
  <c r="K40" i="33"/>
  <c r="N16" i="33"/>
  <c r="M16" i="33"/>
  <c r="N19" i="33"/>
  <c r="M19" i="33"/>
  <c r="N46" i="33"/>
  <c r="M46" i="33"/>
  <c r="N32" i="33"/>
  <c r="M32" i="33"/>
  <c r="K8" i="33"/>
  <c r="N54" i="33"/>
  <c r="M54" i="33"/>
  <c r="N12" i="33"/>
  <c r="M12" i="33"/>
  <c r="N41" i="33"/>
  <c r="M41" i="33"/>
  <c r="N10" i="33"/>
  <c r="M10" i="33"/>
  <c r="N53" i="33"/>
  <c r="M53" i="33"/>
  <c r="N31" i="33"/>
  <c r="M31" i="33"/>
  <c r="N21" i="33"/>
  <c r="M21" i="33"/>
  <c r="N25" i="33"/>
  <c r="M25" i="33"/>
  <c r="N23" i="33"/>
  <c r="M23" i="33"/>
  <c r="N43" i="33"/>
  <c r="M43" i="33"/>
  <c r="N52" i="33"/>
  <c r="M52" i="33"/>
  <c r="N37" i="33"/>
  <c r="M37" i="33"/>
  <c r="N34" i="33"/>
  <c r="M34" i="33"/>
  <c r="N50" i="33"/>
  <c r="M50" i="33"/>
  <c r="N39" i="33"/>
  <c r="M39" i="33"/>
  <c r="N44" i="33"/>
  <c r="M44" i="33"/>
  <c r="N47" i="33"/>
  <c r="M47" i="33"/>
  <c r="N33" i="33"/>
  <c r="M33" i="33"/>
  <c r="N26" i="33"/>
  <c r="M26" i="33"/>
  <c r="N48" i="33"/>
  <c r="M48" i="33"/>
  <c r="N9" i="33"/>
  <c r="M9" i="33"/>
  <c r="N14" i="33"/>
  <c r="M14" i="33"/>
  <c r="N27" i="33"/>
  <c r="M27" i="33"/>
  <c r="N49" i="33"/>
  <c r="M49" i="33"/>
  <c r="N38" i="33"/>
  <c r="M38" i="33"/>
  <c r="N36" i="33"/>
  <c r="M36" i="33"/>
  <c r="N15" i="33"/>
  <c r="M15" i="33"/>
  <c r="N29" i="33"/>
  <c r="M29" i="33"/>
  <c r="N30" i="33"/>
  <c r="M30" i="33"/>
  <c r="N28" i="33"/>
  <c r="M28" i="33"/>
  <c r="N13" i="33"/>
  <c r="M13" i="33"/>
  <c r="N18" i="33"/>
  <c r="M18" i="33"/>
  <c r="N35" i="33"/>
  <c r="M35" i="33"/>
  <c r="N45" i="33"/>
  <c r="M45" i="33"/>
  <c r="S7" i="34" l="1"/>
  <c r="N7" i="33"/>
  <c r="M7" i="33"/>
  <c r="K7" i="33"/>
  <c r="K55" i="33"/>
  <c r="N56" i="33"/>
  <c r="K51" i="33"/>
  <c r="K17" i="33"/>
  <c r="M42" i="33"/>
  <c r="N51" i="33"/>
  <c r="M51" i="33"/>
  <c r="N24" i="33"/>
  <c r="M24" i="33"/>
  <c r="K24" i="33"/>
  <c r="N55" i="33"/>
  <c r="M55" i="33"/>
  <c r="N8" i="33"/>
  <c r="M8" i="33"/>
  <c r="N17" i="33"/>
  <c r="M17" i="33"/>
  <c r="N40" i="33"/>
  <c r="M40" i="33"/>
  <c r="U7" i="34" l="1"/>
  <c r="M11" i="33" s="1"/>
  <c r="K11" i="33"/>
  <c r="N22" i="33"/>
  <c r="M22" i="33"/>
  <c r="N20" i="33"/>
  <c r="M20" i="33"/>
  <c r="V7" i="34" l="1"/>
  <c r="N11" i="33" s="1"/>
</calcChain>
</file>

<file path=xl/sharedStrings.xml><?xml version="1.0" encoding="utf-8"?>
<sst xmlns="http://schemas.openxmlformats.org/spreadsheetml/2006/main" count="350" uniqueCount="157">
  <si>
    <t>Louvre Types</t>
  </si>
  <si>
    <t>Louvre Model Notes</t>
  </si>
  <si>
    <t>Aerodynamic Classification (Intake)</t>
  </si>
  <si>
    <t>Aerodynamic Classification (Exhaust)</t>
  </si>
  <si>
    <t>Class 2</t>
  </si>
  <si>
    <t>Class 3</t>
  </si>
  <si>
    <t>Class 4</t>
  </si>
  <si>
    <t>Face Velocity Calculation (Intake) - 1st</t>
  </si>
  <si>
    <t>Face Velocity Calculation (Intake) - 2nd</t>
  </si>
  <si>
    <t>Face Velocity Calculation (Exhaust) - 1st</t>
  </si>
  <si>
    <t>Face Velocity Calculation (Exhaust) - 2nd</t>
  </si>
  <si>
    <t>Pressure Drop Calculation (Intake) - 1st</t>
  </si>
  <si>
    <t>Pressure Drop Calculation (Intake) - 2nd</t>
  </si>
  <si>
    <t>Pressure Drop Calculation (Exhaust) - 1st</t>
  </si>
  <si>
    <t>Pressure Drop Calculation (Exhaust) - 2nd</t>
  </si>
  <si>
    <t>BS:EN13030 Classification</t>
  </si>
  <si>
    <t>Percentage of effectiveness</t>
  </si>
  <si>
    <t>Classification</t>
  </si>
  <si>
    <t>Class A</t>
  </si>
  <si>
    <t>Class B</t>
  </si>
  <si>
    <t>Class C</t>
  </si>
  <si>
    <t>Class D</t>
  </si>
  <si>
    <t>Weathering Classification (Exhaust)</t>
  </si>
  <si>
    <t>- select -</t>
  </si>
  <si>
    <t>Louvre ID</t>
  </si>
  <si>
    <t>Louvre Model</t>
  </si>
  <si>
    <t>Height (mm)</t>
  </si>
  <si>
    <t>Width (mm)</t>
  </si>
  <si>
    <t>Pressure Loss (Pa)</t>
  </si>
  <si>
    <t>LO-01</t>
  </si>
  <si>
    <t>LO-02</t>
  </si>
  <si>
    <t>LO-03</t>
  </si>
  <si>
    <t>LO-04</t>
  </si>
  <si>
    <t>LO-05</t>
  </si>
  <si>
    <t>LO-06</t>
  </si>
  <si>
    <t>LO-07</t>
  </si>
  <si>
    <t>LO-08</t>
  </si>
  <si>
    <t>LO-09</t>
  </si>
  <si>
    <t>LO-10</t>
  </si>
  <si>
    <t>LO-11</t>
  </si>
  <si>
    <t>LO-12</t>
  </si>
  <si>
    <t>LO-13</t>
  </si>
  <si>
    <t>LO-14</t>
  </si>
  <si>
    <t>LO-15</t>
  </si>
  <si>
    <t>LO-16</t>
  </si>
  <si>
    <t>LO-17</t>
  </si>
  <si>
    <t>LO-18</t>
  </si>
  <si>
    <t>LO-19</t>
  </si>
  <si>
    <t>LO-20</t>
  </si>
  <si>
    <t>LO-21</t>
  </si>
  <si>
    <t>LO-22</t>
  </si>
  <si>
    <t>LO-23</t>
  </si>
  <si>
    <t>LO-24</t>
  </si>
  <si>
    <t>LO-25</t>
  </si>
  <si>
    <t>LO-26</t>
  </si>
  <si>
    <t>LO-27</t>
  </si>
  <si>
    <t>LO-28</t>
  </si>
  <si>
    <t>LO-29</t>
  </si>
  <si>
    <t>LO-30</t>
  </si>
  <si>
    <t>LO-31</t>
  </si>
  <si>
    <t>LO-32</t>
  </si>
  <si>
    <t>LO-33</t>
  </si>
  <si>
    <t>LO-34</t>
  </si>
  <si>
    <t>LO-35</t>
  </si>
  <si>
    <t>LO-36</t>
  </si>
  <si>
    <t>LO-37</t>
  </si>
  <si>
    <t>LO-38</t>
  </si>
  <si>
    <t>LO-39</t>
  </si>
  <si>
    <t>LO-40</t>
  </si>
  <si>
    <t>LO-41</t>
  </si>
  <si>
    <t>LO-42</t>
  </si>
  <si>
    <t>LO-43</t>
  </si>
  <si>
    <t>LO-44</t>
  </si>
  <si>
    <t>LO-45</t>
  </si>
  <si>
    <t>LO-46</t>
  </si>
  <si>
    <t>LO-47</t>
  </si>
  <si>
    <t>LO-48</t>
  </si>
  <si>
    <t>LO-49</t>
  </si>
  <si>
    <t>LO-50</t>
  </si>
  <si>
    <t>-</t>
  </si>
  <si>
    <t>Airflow Direction</t>
  </si>
  <si>
    <t>Face Velocity (m/s)</t>
  </si>
  <si>
    <t>Rain Defence Effectiveness (BS/EN:13030 Classification)</t>
  </si>
  <si>
    <t>Aerodynamic Performance (BS/EN:13030 Classification)</t>
  </si>
  <si>
    <t>Project:</t>
  </si>
  <si>
    <t>Date:</t>
  </si>
  <si>
    <t>Author:</t>
  </si>
  <si>
    <t>VL-55S</t>
  </si>
  <si>
    <t>VL-104D</t>
  </si>
  <si>
    <t>VL-77EX</t>
  </si>
  <si>
    <t>VL-100S</t>
  </si>
  <si>
    <t>VL-50CM</t>
  </si>
  <si>
    <t>VL-100CM</t>
  </si>
  <si>
    <t>VL-2SD</t>
  </si>
  <si>
    <t>VL-3SD</t>
  </si>
  <si>
    <t>Predicted Rain Defence Effectiveness (%)</t>
  </si>
  <si>
    <t>VL-VF2</t>
  </si>
  <si>
    <t>VL-50PL1</t>
  </si>
  <si>
    <t>VL-50PL2</t>
  </si>
  <si>
    <t>VL-50PL3</t>
  </si>
  <si>
    <t>VL-50PL4</t>
  </si>
  <si>
    <t>VL-50PL5</t>
  </si>
  <si>
    <t>VL-50PL6</t>
  </si>
  <si>
    <t>AL-100</t>
  </si>
  <si>
    <t>AL-100W</t>
  </si>
  <si>
    <t>AL-300</t>
  </si>
  <si>
    <t>AL-300W</t>
  </si>
  <si>
    <t>AL-450</t>
  </si>
  <si>
    <t>AL-450W</t>
  </si>
  <si>
    <t>AL-600</t>
  </si>
  <si>
    <t>AL-600W</t>
  </si>
  <si>
    <t>The Ventüer VL-3SD louvre system is a high performing three-stage weather louvre that provides ultimate protection from wind driven rain. The louvre blades are supported on a two-piece pressure equalised mullion system, and bordered by a 150mm frame that ejects captured water to the front of the panel. It can be combined with the VL-50CM louvre system to provide cost savings in inactive (blanked off) areas, and can also be fitted with bird mesh, insect mesh or dust filters.</t>
  </si>
  <si>
    <t>Best in its class, the Ventüer VL-2SD is a high performing two-stage weather louvre that provides optimum rain defence. The louvre blades are supported on a two-piece pressure equalised mullion system, and bordered by a 150mm frame that ejects captured water to the front of the panel. Like the VL-3SD, it can be combined with the VL-50CM louvre system to provide cost savings in inactive (blanked off) areas, and can also be fitted with bird mesh, insect mesh or dust filters.</t>
  </si>
  <si>
    <t>The Ventüer VL-100S louvre system is a single bank double weather stop ventilation louvre. It has good rain defence and medium pressure drop, making it an excellent choice where the same louvre type need to be used in both exhaust and intake situations. It comes with a flanged perimeter frame, and can be fitted with bird mesh, insect mesh or dust filters.</t>
  </si>
  <si>
    <t>The Ventüer VL-104D louvre system is a single bank drainable ventilation louvre ideal for situations where rain defence is important whilst maintaining a low pressure drop. The flanged perimeter frame incoporates vertical gutters that drain the water away from the individual blades and eject it to the front of the panel. The rear of the louvre can be fitted with bird mesh, insect mesh or dust filters.</t>
  </si>
  <si>
    <t>The Ventüer VL-77EX louvre system is designed specifically for exhaust situations and provides a low pressure drop allowing maximum airflow with minimum mechanical assistance. It has a low rain defence effectiveness, however this is not typically an issue in exhaust scenarios. The rear of the louvre can be fitted with bird mesh, insect mesh or dust filters.</t>
  </si>
  <si>
    <t>The Ventüer VL-55S louvre system is a slim single bank ventilation louvre ideal for small grilles, exhaust vents, louvred doors and mechanical screening. It comes with flanged and channel frame options, and can be fitted with bird mesh, insect mesh or dust filters.</t>
  </si>
  <si>
    <t>Designed for low-cost visual screening, the Ventüer VL-100CM louvre system is a 100mm clip-fixed louvre that can be attached directly to structural columns or set within a 150mm channel perimeter frame. While it does not have a high level of rain defence, it does have a low pressure drop and is ideal for plant screens and other aread where water ingress is not important.</t>
  </si>
  <si>
    <t>The Ventüer VL-50CM louvre system is a 50mm screening louvre that shares the same frame and concealed mullion system as are used by the high performing VL-2SD &amp; VL-3SD products. While it does not have a high level of rain defence, it does have a low pressure drop and is ideal for plant screens, exhaust louvres and inactive (blanked-off) sections of double and triple bank systems.</t>
  </si>
  <si>
    <t>The Ventüer VL-VF2 is an ultra-high performing two-stage vertical weather louvre that provides almost 100% rain defence under even extreme weather conditions. The aerodynamically designed blade profiles also provide a low level of pressure loss, ensuring free flow of air. Available in flanged and channel options for easy fitting to different structure types, the 100mm deep frame ejects captured water to the front of the panel. It can be supplied with bird mesh, insect mesh or dust filters fitted to the rear face.</t>
  </si>
  <si>
    <t>The Ventüer VL-50PL louvre system incorporates a horizontal drainable louvre blade set behind a perforated aluminium facing panel. With six different patterns of facing panel to choose from, this system not only offers great aerodynamic and weather protection performance but also very visually discrete – virtually “disappearing” into the façade with no obvious lineal lines. It comes with flanged and channel frame options, and can be fitted with bird mesh, insect mesh or dust filters.</t>
  </si>
  <si>
    <t>A high performing acoustic attenuator, the Ventüer AL-600 louvre system is 600mm deep and is designed for situations where maximum noise reduction is required.</t>
  </si>
  <si>
    <t>The Ventüer AL-450 louvre system is a 450mm deep, high performing acoustic louvre ideal for installations where high levels of noise reduction are required.</t>
  </si>
  <si>
    <t>At 300mm deep, the Ventüer AL-300 louvre system is a mid-range acoustic attenuator suitable for use in situations where medium levels of noise reduction are required.</t>
  </si>
  <si>
    <t>The Ventüer AL-100 louvre system is a slimline acoustic attenuator ideal for situations where space is restricted and high levels of sound absorption are not required.</t>
  </si>
  <si>
    <t>Throat Velocity (m/s)</t>
  </si>
  <si>
    <t>Active Free Area (%)</t>
  </si>
  <si>
    <t>Volumetric Air Flow Rate (m3/s)</t>
  </si>
  <si>
    <t>Frame Thickness</t>
  </si>
  <si>
    <t>Bottom Blade Height</t>
  </si>
  <si>
    <t>Blade free area</t>
  </si>
  <si>
    <t>Face Area (M2)</t>
  </si>
  <si>
    <t>Active area % of test sample</t>
  </si>
  <si>
    <t>Face area of test sample (M2)</t>
  </si>
  <si>
    <t>Active area of test sample (M2)</t>
  </si>
  <si>
    <t>Active Area (M2)</t>
  </si>
  <si>
    <t>Active Area (%)</t>
  </si>
  <si>
    <t>Reduction % From Test</t>
  </si>
  <si>
    <t>Calculation Face Area (M2)</t>
  </si>
  <si>
    <t>Actual Free Area (M)</t>
  </si>
  <si>
    <t>Actual Face Velocity (m/s)</t>
  </si>
  <si>
    <t>Calculated Face Velocity (m/s)</t>
  </si>
  <si>
    <t>N/A</t>
  </si>
  <si>
    <t>Bird / Insect Mesh</t>
  </si>
  <si>
    <t>Backing Screen Pressure Loss Rates</t>
  </si>
  <si>
    <t>Bird Mesh Extra Pressure Loss (Pa)</t>
  </si>
  <si>
    <t>Insect Mesh Extra Pressure Loss  (Pa)</t>
  </si>
  <si>
    <t>Bird Mesh Pressure Drop</t>
  </si>
  <si>
    <t>Insect Mesh Pressure Drop</t>
  </si>
  <si>
    <t>Backing Screen Type</t>
  </si>
  <si>
    <t>Notes</t>
  </si>
  <si>
    <t>Actual Volumetric Flow (m3/s)</t>
  </si>
  <si>
    <t>Ventilation &amp; Acoustic Louvre Calculator</t>
  </si>
  <si>
    <t xml:space="preserve">W: www.ventuer.co.nz                                                                                       E: sales@ventuer.co.nz                                                                                       P: +64 9 973 3616 </t>
  </si>
  <si>
    <t>Link</t>
  </si>
  <si>
    <t>Product Link</t>
  </si>
  <si>
    <t>Volumetric Flow Rate (M3/S/M2)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</si>
</sst>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8"/>
      <name val="Calibri"/>
      <family val="2"/>
      <scheme val="minor"/>
    </font>
    <font>
      <sz val="9"/>
      <color theme="1"/>
      <name val="Arial"/>
      <family val="2"/>
    </font>
    <font>
      <sz val="24"/>
      <color theme="1"/>
      <name val="Arial"/>
      <family val="2"/>
    </font>
    <font>
      <b/>
      <sz val="10"/>
      <color theme="3" tint="0.39997558519241921"/>
      <name val="Arial"/>
      <family val="2"/>
    </font>
    <font>
      <u/>
      <sz val="11"/>
      <color theme="10"/>
      <name val="Calibri"/>
      <family val="2"/>
      <scheme val="minor"/>
    </font>
  </fonts>
  <fills count="3">
    <fill>
      <patternFill patternType="none"/>
    </fill>
    <fill>
      <patternFill patternType="gray125"/>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8" fillId="0" borderId="0" applyNumberFormat="0" applyFill="0" applyBorder="0" applyAlignment="0" applyProtection="0"/>
  </cellStyleXfs>
  <cellXfs count="48">
    <xf numFmtId="0" fontId="0" fillId="0" borderId="0" xfId="0"/>
    <xf numFmtId="164" fontId="0" fillId="0" borderId="0" xfId="1" applyNumberFormat="1" applyFont="1"/>
    <xf numFmtId="9" fontId="0" fillId="0" borderId="0" xfId="0" applyNumberFormat="1"/>
    <xf numFmtId="0" fontId="0" fillId="0" borderId="0" xfId="0" quotePrefix="1"/>
    <xf numFmtId="0" fontId="3" fillId="0" borderId="0" xfId="0" applyFont="1"/>
    <xf numFmtId="0" fontId="3" fillId="0" borderId="0" xfId="0" applyFont="1" applyAlignment="1">
      <alignment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5" fillId="0" borderId="1" xfId="1" applyFont="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Border="1" applyAlignment="1" applyProtection="1">
      <alignment horizontal="center" vertical="center"/>
      <protection locked="0"/>
    </xf>
    <xf numFmtId="9" fontId="0" fillId="0" borderId="0" xfId="1" applyFont="1"/>
    <xf numFmtId="9" fontId="5" fillId="0" borderId="1" xfId="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0" fillId="0" borderId="0" xfId="0" applyAlignment="1">
      <alignment horizontal="right"/>
    </xf>
    <xf numFmtId="0" fontId="0" fillId="0" borderId="0" xfId="0" applyAlignment="1">
      <alignment horizontal="left"/>
    </xf>
    <xf numFmtId="0" fontId="0" fillId="0" borderId="1" xfId="0" applyBorder="1"/>
    <xf numFmtId="0" fontId="0" fillId="0" borderId="1" xfId="0" applyBorder="1" applyAlignment="1">
      <alignment horizontal="center"/>
    </xf>
    <xf numFmtId="0" fontId="0" fillId="0" borderId="0" xfId="0" applyFill="1"/>
    <xf numFmtId="0" fontId="0" fillId="2" borderId="0" xfId="0" applyFill="1"/>
    <xf numFmtId="0" fontId="3" fillId="0" borderId="0" xfId="0" applyFont="1" applyAlignment="1" applyProtection="1">
      <alignment horizontal="center"/>
    </xf>
    <xf numFmtId="0" fontId="3" fillId="0" borderId="1" xfId="0" applyFont="1" applyBorder="1" applyAlignment="1" applyProtection="1">
      <alignment horizontal="center" vertical="center"/>
    </xf>
    <xf numFmtId="0" fontId="0" fillId="0" borderId="0" xfId="0" applyProtection="1"/>
    <xf numFmtId="0" fontId="3" fillId="0" borderId="0" xfId="0" applyFont="1" applyProtection="1"/>
    <xf numFmtId="0" fontId="3" fillId="0" borderId="0" xfId="0" applyFont="1" applyAlignment="1" applyProtection="1">
      <alignment horizontal="left"/>
    </xf>
    <xf numFmtId="0" fontId="5" fillId="0" borderId="1" xfId="0" applyFont="1" applyBorder="1" applyAlignment="1" applyProtection="1">
      <alignment horizontal="center" vertical="center" wrapText="1"/>
    </xf>
    <xf numFmtId="0" fontId="3" fillId="0" borderId="0" xfId="0" applyFont="1" applyAlignment="1" applyProtection="1">
      <alignment wrapText="1"/>
    </xf>
    <xf numFmtId="0" fontId="5" fillId="0" borderId="1" xfId="0" applyFont="1" applyBorder="1" applyAlignment="1" applyProtection="1">
      <alignment horizontal="center" vertical="center"/>
    </xf>
    <xf numFmtId="2" fontId="5" fillId="0" borderId="1" xfId="0" applyNumberFormat="1" applyFont="1" applyBorder="1" applyAlignment="1" applyProtection="1">
      <alignment horizontal="center" vertical="center"/>
    </xf>
    <xf numFmtId="165" fontId="5" fillId="0" borderId="1" xfId="0" applyNumberFormat="1" applyFont="1" applyBorder="1" applyAlignment="1" applyProtection="1">
      <alignment horizontal="center" vertical="center"/>
    </xf>
    <xf numFmtId="9" fontId="5" fillId="0" borderId="1" xfId="1" applyFont="1" applyBorder="1" applyAlignment="1" applyProtection="1">
      <alignment horizontal="center" vertical="center"/>
    </xf>
    <xf numFmtId="0" fontId="5" fillId="0" borderId="1" xfId="0" applyFont="1" applyBorder="1" applyAlignment="1" applyProtection="1">
      <alignment horizontal="left" vertical="center"/>
      <protection locked="0"/>
    </xf>
    <xf numFmtId="0" fontId="8" fillId="0" borderId="0" xfId="4"/>
    <xf numFmtId="0" fontId="8" fillId="0" borderId="1" xfId="4" applyBorder="1" applyAlignment="1" applyProtection="1">
      <alignment horizontal="center" vertical="center"/>
      <protection locked="0"/>
    </xf>
    <xf numFmtId="9" fontId="5" fillId="0" borderId="1" xfId="1" applyNumberFormat="1" applyFont="1" applyBorder="1" applyAlignment="1">
      <alignment horizontal="center" vertical="center"/>
    </xf>
    <xf numFmtId="164" fontId="5" fillId="0" borderId="1" xfId="1" applyNumberFormat="1" applyFont="1" applyBorder="1" applyAlignment="1" applyProtection="1">
      <alignment horizontal="center" vertical="center"/>
    </xf>
    <xf numFmtId="0" fontId="6" fillId="0" borderId="1" xfId="0" applyFont="1" applyBorder="1" applyAlignment="1" applyProtection="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4" fontId="5" fillId="0" borderId="2" xfId="0" applyNumberFormat="1" applyFont="1" applyBorder="1" applyAlignment="1" applyProtection="1">
      <alignment horizontal="left" vertical="center" wrapText="1"/>
      <protection locked="0"/>
    </xf>
    <xf numFmtId="14" fontId="5" fillId="0" borderId="3" xfId="0" applyNumberFormat="1" applyFont="1" applyBorder="1" applyAlignment="1" applyProtection="1">
      <alignment horizontal="left" vertical="center" wrapText="1"/>
      <protection locked="0"/>
    </xf>
    <xf numFmtId="14" fontId="5" fillId="0" borderId="4" xfId="0" applyNumberFormat="1" applyFont="1" applyBorder="1" applyAlignment="1" applyProtection="1">
      <alignment horizontal="left" vertical="center" wrapText="1"/>
      <protection locked="0"/>
    </xf>
    <xf numFmtId="0" fontId="7" fillId="0" borderId="1" xfId="0" applyFont="1" applyBorder="1" applyAlignment="1" applyProtection="1">
      <alignment horizontal="center" vertical="center"/>
    </xf>
    <xf numFmtId="0" fontId="0" fillId="0" borderId="1" xfId="0" applyBorder="1" applyAlignment="1">
      <alignment horizontal="center"/>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xdr:rowOff>
    </xdr:from>
    <xdr:to>
      <xdr:col>4</xdr:col>
      <xdr:colOff>581025</xdr:colOff>
      <xdr:row>3</xdr:row>
      <xdr:rowOff>143937</xdr:rowOff>
    </xdr:to>
    <xdr:pic>
      <xdr:nvPicPr>
        <xdr:cNvPr id="4" name="Picture 3">
          <a:extLst>
            <a:ext uri="{FF2B5EF4-FFF2-40B4-BE49-F238E27FC236}">
              <a16:creationId xmlns:a16="http://schemas.microsoft.com/office/drawing/2014/main" id="{3F9C821A-EFB3-B6EF-75AE-BA578EA6FEC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59" b="7595"/>
        <a:stretch/>
      </xdr:blipFill>
      <xdr:spPr>
        <a:xfrm>
          <a:off x="142875" y="190501"/>
          <a:ext cx="3171825" cy="5058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1D75-DB84-4257-AC99-FFED156DF48D}">
  <sheetPr>
    <pageSetUpPr fitToPage="1"/>
  </sheetPr>
  <dimension ref="B2:Y56"/>
  <sheetViews>
    <sheetView showGridLines="0" tabSelected="1" zoomScaleNormal="100" workbookViewId="0">
      <pane ySplit="6" topLeftCell="A7" activePane="bottomLeft" state="frozen"/>
      <selection pane="bottomLeft" activeCell="E11" sqref="E11"/>
    </sheetView>
  </sheetViews>
  <sheetFormatPr defaultRowHeight="15" x14ac:dyDescent="0.25"/>
  <cols>
    <col min="1" max="1" width="3.5703125" style="26" customWidth="1"/>
    <col min="2" max="2" width="9.7109375" style="23" customWidth="1"/>
    <col min="3" max="8" width="13.85546875" style="23" customWidth="1"/>
    <col min="9" max="9" width="18.5703125" style="23" customWidth="1"/>
    <col min="10" max="15" width="13.85546875" style="23" customWidth="1"/>
    <col min="16" max="16" width="10.7109375" style="23" bestFit="1" customWidth="1"/>
    <col min="17" max="17" width="52" style="26" customWidth="1"/>
    <col min="18" max="25" width="9.140625" style="25"/>
    <col min="26" max="16384" width="9.140625" style="26"/>
  </cols>
  <sheetData>
    <row r="2" spans="2:17" ht="14.25" customHeight="1" x14ac:dyDescent="0.25">
      <c r="F2" s="39" t="s">
        <v>152</v>
      </c>
      <c r="G2" s="39"/>
      <c r="H2" s="39"/>
      <c r="I2" s="39"/>
      <c r="J2" s="39"/>
      <c r="K2" s="39"/>
      <c r="L2" s="39"/>
      <c r="M2" s="24" t="s">
        <v>84</v>
      </c>
      <c r="N2" s="40"/>
      <c r="O2" s="41"/>
      <c r="P2" s="41"/>
      <c r="Q2" s="42"/>
    </row>
    <row r="3" spans="2:17" ht="14.25" customHeight="1" x14ac:dyDescent="0.25">
      <c r="B3" s="27"/>
      <c r="F3" s="39"/>
      <c r="G3" s="39"/>
      <c r="H3" s="39"/>
      <c r="I3" s="39"/>
      <c r="J3" s="39"/>
      <c r="K3" s="39"/>
      <c r="L3" s="39"/>
      <c r="M3" s="24" t="s">
        <v>85</v>
      </c>
      <c r="N3" s="43"/>
      <c r="O3" s="44"/>
      <c r="P3" s="44"/>
      <c r="Q3" s="45"/>
    </row>
    <row r="4" spans="2:17" ht="14.25" customHeight="1" x14ac:dyDescent="0.25">
      <c r="F4" s="39"/>
      <c r="G4" s="39"/>
      <c r="H4" s="39"/>
      <c r="I4" s="39"/>
      <c r="J4" s="39"/>
      <c r="K4" s="39"/>
      <c r="L4" s="39"/>
      <c r="M4" s="24" t="s">
        <v>86</v>
      </c>
      <c r="N4" s="40"/>
      <c r="O4" s="41"/>
      <c r="P4" s="41"/>
      <c r="Q4" s="42"/>
    </row>
    <row r="5" spans="2:17" x14ac:dyDescent="0.25">
      <c r="B5" s="46" t="s">
        <v>153</v>
      </c>
      <c r="C5" s="46"/>
      <c r="D5" s="46"/>
      <c r="E5" s="46"/>
      <c r="F5" s="46"/>
      <c r="G5" s="46"/>
      <c r="H5" s="46"/>
      <c r="I5" s="46"/>
      <c r="J5" s="46"/>
      <c r="K5" s="46"/>
      <c r="L5" s="46"/>
      <c r="M5" s="46"/>
      <c r="N5" s="46"/>
      <c r="O5" s="46"/>
      <c r="P5" s="46"/>
      <c r="Q5" s="46"/>
    </row>
    <row r="6" spans="2:17" s="29" customFormat="1" ht="48" x14ac:dyDescent="0.2">
      <c r="B6" s="28" t="s">
        <v>24</v>
      </c>
      <c r="C6" s="28" t="s">
        <v>25</v>
      </c>
      <c r="D6" s="28" t="s">
        <v>26</v>
      </c>
      <c r="E6" s="28" t="s">
        <v>27</v>
      </c>
      <c r="F6" s="28" t="s">
        <v>127</v>
      </c>
      <c r="G6" s="28" t="s">
        <v>81</v>
      </c>
      <c r="H6" s="28" t="s">
        <v>80</v>
      </c>
      <c r="I6" s="28" t="s">
        <v>149</v>
      </c>
      <c r="J6" s="28" t="s">
        <v>125</v>
      </c>
      <c r="K6" s="28" t="s">
        <v>28</v>
      </c>
      <c r="L6" s="28" t="s">
        <v>126</v>
      </c>
      <c r="M6" s="28" t="s">
        <v>95</v>
      </c>
      <c r="N6" s="28" t="s">
        <v>82</v>
      </c>
      <c r="O6" s="28" t="s">
        <v>83</v>
      </c>
      <c r="P6" s="28" t="s">
        <v>155</v>
      </c>
      <c r="Q6" s="28" t="s">
        <v>150</v>
      </c>
    </row>
    <row r="7" spans="2:17" x14ac:dyDescent="0.25">
      <c r="B7" s="30" t="s">
        <v>29</v>
      </c>
      <c r="C7" s="8"/>
      <c r="D7" s="8"/>
      <c r="E7" s="8"/>
      <c r="F7" s="13"/>
      <c r="G7" s="31" t="str">
        <f>Calculations!P3</f>
        <v/>
      </c>
      <c r="H7" s="8"/>
      <c r="I7" s="8"/>
      <c r="J7" s="31" t="str">
        <f>Calculations!R3</f>
        <v/>
      </c>
      <c r="K7" s="32" t="str">
        <f>Calculations!S3</f>
        <v/>
      </c>
      <c r="L7" s="33" t="str">
        <f>Calculations!T3</f>
        <v/>
      </c>
      <c r="M7" s="38" t="str">
        <f>Calculations!U3</f>
        <v/>
      </c>
      <c r="N7" s="30" t="str">
        <f>Calculations!V3</f>
        <v/>
      </c>
      <c r="O7" s="30" t="str">
        <f>Calculations!W3</f>
        <v/>
      </c>
      <c r="P7" s="36" t="str">
        <f>IF(C7="","",HYPERLINK(CONCATENATE("https://ventuer.co.nz/products/ventilation-louvres/ventuer-",C7),C7))</f>
        <v/>
      </c>
      <c r="Q7" s="34"/>
    </row>
    <row r="8" spans="2:17" x14ac:dyDescent="0.25">
      <c r="B8" s="30" t="s">
        <v>30</v>
      </c>
      <c r="C8" s="8"/>
      <c r="D8" s="8"/>
      <c r="E8" s="8"/>
      <c r="F8" s="13"/>
      <c r="G8" s="31" t="str">
        <f>Calculations!P4</f>
        <v/>
      </c>
      <c r="H8" s="8"/>
      <c r="I8" s="8"/>
      <c r="J8" s="31" t="str">
        <f>Calculations!R4</f>
        <v/>
      </c>
      <c r="K8" s="32" t="str">
        <f>Calculations!S4</f>
        <v/>
      </c>
      <c r="L8" s="33" t="str">
        <f>Calculations!T4</f>
        <v/>
      </c>
      <c r="M8" s="38" t="str">
        <f>Calculations!U4</f>
        <v/>
      </c>
      <c r="N8" s="30" t="str">
        <f>Calculations!V4</f>
        <v/>
      </c>
      <c r="O8" s="30" t="str">
        <f>Calculations!W4</f>
        <v/>
      </c>
      <c r="P8" s="36" t="str">
        <f t="shared" ref="P8:P56" si="0">IF(C8="","",HYPERLINK(CONCATENATE("https://ventuer.co.nz/products/ventilation-louvres/ventuer-",C8),C8))</f>
        <v/>
      </c>
      <c r="Q8" s="34"/>
    </row>
    <row r="9" spans="2:17" x14ac:dyDescent="0.25">
      <c r="B9" s="30" t="s">
        <v>31</v>
      </c>
      <c r="C9" s="8"/>
      <c r="D9" s="8"/>
      <c r="E9" s="8"/>
      <c r="F9" s="13"/>
      <c r="G9" s="31" t="str">
        <f>Calculations!P5</f>
        <v/>
      </c>
      <c r="H9" s="8"/>
      <c r="I9" s="8"/>
      <c r="J9" s="31" t="str">
        <f>Calculations!R5</f>
        <v/>
      </c>
      <c r="K9" s="32" t="str">
        <f>Calculations!S5</f>
        <v/>
      </c>
      <c r="L9" s="33" t="str">
        <f>Calculations!T5</f>
        <v/>
      </c>
      <c r="M9" s="38" t="str">
        <f>Calculations!U5</f>
        <v/>
      </c>
      <c r="N9" s="30" t="str">
        <f>Calculations!V5</f>
        <v/>
      </c>
      <c r="O9" s="30" t="str">
        <f>Calculations!W5</f>
        <v/>
      </c>
      <c r="P9" s="36" t="str">
        <f t="shared" si="0"/>
        <v/>
      </c>
      <c r="Q9" s="34"/>
    </row>
    <row r="10" spans="2:17" x14ac:dyDescent="0.25">
      <c r="B10" s="30" t="s">
        <v>32</v>
      </c>
      <c r="C10" s="8"/>
      <c r="D10" s="8"/>
      <c r="E10" s="8"/>
      <c r="F10" s="13"/>
      <c r="G10" s="31" t="str">
        <f>Calculations!P6</f>
        <v/>
      </c>
      <c r="H10" s="8"/>
      <c r="I10" s="8"/>
      <c r="J10" s="31" t="str">
        <f>Calculations!R6</f>
        <v/>
      </c>
      <c r="K10" s="32" t="str">
        <f>Calculations!S6</f>
        <v/>
      </c>
      <c r="L10" s="33" t="str">
        <f>Calculations!T6</f>
        <v/>
      </c>
      <c r="M10" s="38" t="str">
        <f>Calculations!U6</f>
        <v/>
      </c>
      <c r="N10" s="30" t="str">
        <f>Calculations!V6</f>
        <v/>
      </c>
      <c r="O10" s="30" t="str">
        <f>Calculations!W6</f>
        <v/>
      </c>
      <c r="P10" s="36" t="str">
        <f t="shared" si="0"/>
        <v/>
      </c>
      <c r="Q10" s="34"/>
    </row>
    <row r="11" spans="2:17" x14ac:dyDescent="0.25">
      <c r="B11" s="30" t="s">
        <v>33</v>
      </c>
      <c r="C11" s="8"/>
      <c r="D11" s="8"/>
      <c r="E11" s="8"/>
      <c r="F11" s="13"/>
      <c r="G11" s="31" t="str">
        <f>Calculations!P7</f>
        <v/>
      </c>
      <c r="H11" s="8"/>
      <c r="I11" s="8"/>
      <c r="J11" s="31" t="str">
        <f>Calculations!R7</f>
        <v/>
      </c>
      <c r="K11" s="32" t="str">
        <f>Calculations!S7</f>
        <v/>
      </c>
      <c r="L11" s="33" t="str">
        <f>Calculations!T7</f>
        <v/>
      </c>
      <c r="M11" s="38" t="str">
        <f>Calculations!U7</f>
        <v/>
      </c>
      <c r="N11" s="30" t="str">
        <f>Calculations!V7</f>
        <v/>
      </c>
      <c r="O11" s="30" t="str">
        <f>Calculations!W7</f>
        <v/>
      </c>
      <c r="P11" s="36" t="str">
        <f t="shared" si="0"/>
        <v/>
      </c>
      <c r="Q11" s="34"/>
    </row>
    <row r="12" spans="2:17" x14ac:dyDescent="0.25">
      <c r="B12" s="30" t="s">
        <v>34</v>
      </c>
      <c r="C12" s="8"/>
      <c r="D12" s="8"/>
      <c r="E12" s="8"/>
      <c r="F12" s="13"/>
      <c r="G12" s="31" t="str">
        <f>Calculations!P8</f>
        <v/>
      </c>
      <c r="H12" s="8"/>
      <c r="I12" s="8"/>
      <c r="J12" s="31" t="str">
        <f>Calculations!R8</f>
        <v/>
      </c>
      <c r="K12" s="32" t="str">
        <f>Calculations!S8</f>
        <v/>
      </c>
      <c r="L12" s="33" t="str">
        <f>Calculations!T8</f>
        <v/>
      </c>
      <c r="M12" s="38" t="str">
        <f>Calculations!U8</f>
        <v/>
      </c>
      <c r="N12" s="30" t="str">
        <f>Calculations!V8</f>
        <v/>
      </c>
      <c r="O12" s="30" t="str">
        <f>Calculations!W8</f>
        <v/>
      </c>
      <c r="P12" s="36" t="str">
        <f t="shared" si="0"/>
        <v/>
      </c>
      <c r="Q12" s="34"/>
    </row>
    <row r="13" spans="2:17" x14ac:dyDescent="0.25">
      <c r="B13" s="30" t="s">
        <v>35</v>
      </c>
      <c r="C13" s="8"/>
      <c r="D13" s="8"/>
      <c r="E13" s="8"/>
      <c r="F13" s="13"/>
      <c r="G13" s="31" t="str">
        <f>Calculations!P9</f>
        <v/>
      </c>
      <c r="H13" s="8"/>
      <c r="I13" s="8"/>
      <c r="J13" s="31" t="str">
        <f>Calculations!R9</f>
        <v/>
      </c>
      <c r="K13" s="32" t="str">
        <f>Calculations!S9</f>
        <v/>
      </c>
      <c r="L13" s="33" t="str">
        <f>Calculations!T9</f>
        <v/>
      </c>
      <c r="M13" s="38" t="str">
        <f>Calculations!U9</f>
        <v/>
      </c>
      <c r="N13" s="30" t="str">
        <f>Calculations!V9</f>
        <v/>
      </c>
      <c r="O13" s="30" t="str">
        <f>Calculations!W9</f>
        <v/>
      </c>
      <c r="P13" s="36" t="str">
        <f t="shared" si="0"/>
        <v/>
      </c>
      <c r="Q13" s="34"/>
    </row>
    <row r="14" spans="2:17" x14ac:dyDescent="0.25">
      <c r="B14" s="30" t="s">
        <v>36</v>
      </c>
      <c r="C14" s="8"/>
      <c r="D14" s="8"/>
      <c r="E14" s="8"/>
      <c r="F14" s="13"/>
      <c r="G14" s="31" t="str">
        <f>Calculations!P10</f>
        <v/>
      </c>
      <c r="H14" s="8"/>
      <c r="I14" s="8"/>
      <c r="J14" s="31" t="str">
        <f>Calculations!R10</f>
        <v/>
      </c>
      <c r="K14" s="32" t="str">
        <f>Calculations!S10</f>
        <v/>
      </c>
      <c r="L14" s="33" t="str">
        <f>Calculations!T10</f>
        <v/>
      </c>
      <c r="M14" s="38" t="str">
        <f>Calculations!U10</f>
        <v/>
      </c>
      <c r="N14" s="30" t="str">
        <f>Calculations!V10</f>
        <v/>
      </c>
      <c r="O14" s="30" t="str">
        <f>Calculations!W10</f>
        <v/>
      </c>
      <c r="P14" s="36" t="str">
        <f t="shared" si="0"/>
        <v/>
      </c>
      <c r="Q14" s="34"/>
    </row>
    <row r="15" spans="2:17" x14ac:dyDescent="0.25">
      <c r="B15" s="30" t="s">
        <v>37</v>
      </c>
      <c r="C15" s="8"/>
      <c r="D15" s="8"/>
      <c r="E15" s="8"/>
      <c r="F15" s="13"/>
      <c r="G15" s="31" t="str">
        <f>Calculations!P11</f>
        <v/>
      </c>
      <c r="H15" s="8"/>
      <c r="I15" s="8"/>
      <c r="J15" s="31" t="str">
        <f>Calculations!R11</f>
        <v/>
      </c>
      <c r="K15" s="32" t="str">
        <f>Calculations!S11</f>
        <v/>
      </c>
      <c r="L15" s="33" t="str">
        <f>Calculations!T11</f>
        <v/>
      </c>
      <c r="M15" s="38" t="str">
        <f>Calculations!U11</f>
        <v/>
      </c>
      <c r="N15" s="30" t="str">
        <f>Calculations!V11</f>
        <v/>
      </c>
      <c r="O15" s="30" t="str">
        <f>Calculations!W11</f>
        <v/>
      </c>
      <c r="P15" s="36" t="str">
        <f t="shared" si="0"/>
        <v/>
      </c>
      <c r="Q15" s="34"/>
    </row>
    <row r="16" spans="2:17" x14ac:dyDescent="0.25">
      <c r="B16" s="30" t="s">
        <v>38</v>
      </c>
      <c r="C16" s="8"/>
      <c r="D16" s="8"/>
      <c r="E16" s="8"/>
      <c r="F16" s="13"/>
      <c r="G16" s="31" t="str">
        <f>Calculations!P12</f>
        <v/>
      </c>
      <c r="H16" s="8"/>
      <c r="I16" s="8"/>
      <c r="J16" s="31" t="str">
        <f>Calculations!R12</f>
        <v/>
      </c>
      <c r="K16" s="32" t="str">
        <f>Calculations!S12</f>
        <v/>
      </c>
      <c r="L16" s="33" t="str">
        <f>Calculations!T12</f>
        <v/>
      </c>
      <c r="M16" s="38" t="str">
        <f>Calculations!U12</f>
        <v/>
      </c>
      <c r="N16" s="30" t="str">
        <f>Calculations!V12</f>
        <v/>
      </c>
      <c r="O16" s="30" t="str">
        <f>Calculations!W12</f>
        <v/>
      </c>
      <c r="P16" s="36" t="str">
        <f t="shared" si="0"/>
        <v/>
      </c>
      <c r="Q16" s="34"/>
    </row>
    <row r="17" spans="2:17" x14ac:dyDescent="0.25">
      <c r="B17" s="30" t="s">
        <v>39</v>
      </c>
      <c r="C17" s="8"/>
      <c r="D17" s="8"/>
      <c r="E17" s="8"/>
      <c r="F17" s="13"/>
      <c r="G17" s="31" t="str">
        <f>Calculations!P13</f>
        <v/>
      </c>
      <c r="H17" s="8"/>
      <c r="I17" s="8"/>
      <c r="J17" s="31" t="str">
        <f>Calculations!R13</f>
        <v/>
      </c>
      <c r="K17" s="32" t="str">
        <f>Calculations!S13</f>
        <v/>
      </c>
      <c r="L17" s="33" t="str">
        <f>Calculations!T13</f>
        <v/>
      </c>
      <c r="M17" s="38" t="str">
        <f>Calculations!U13</f>
        <v/>
      </c>
      <c r="N17" s="30" t="str">
        <f>Calculations!V13</f>
        <v/>
      </c>
      <c r="O17" s="30" t="str">
        <f>Calculations!W13</f>
        <v/>
      </c>
      <c r="P17" s="36" t="str">
        <f t="shared" si="0"/>
        <v/>
      </c>
      <c r="Q17" s="34"/>
    </row>
    <row r="18" spans="2:17" x14ac:dyDescent="0.25">
      <c r="B18" s="30" t="s">
        <v>40</v>
      </c>
      <c r="C18" s="8"/>
      <c r="D18" s="8"/>
      <c r="E18" s="8"/>
      <c r="F18" s="13"/>
      <c r="G18" s="31" t="str">
        <f>Calculations!P14</f>
        <v/>
      </c>
      <c r="H18" s="8"/>
      <c r="I18" s="8"/>
      <c r="J18" s="31" t="str">
        <f>Calculations!R14</f>
        <v/>
      </c>
      <c r="K18" s="32" t="str">
        <f>Calculations!S14</f>
        <v/>
      </c>
      <c r="L18" s="33" t="str">
        <f>Calculations!T14</f>
        <v/>
      </c>
      <c r="M18" s="38" t="str">
        <f>Calculations!U14</f>
        <v/>
      </c>
      <c r="N18" s="30" t="str">
        <f>Calculations!V14</f>
        <v/>
      </c>
      <c r="O18" s="30" t="str">
        <f>Calculations!W14</f>
        <v/>
      </c>
      <c r="P18" s="36" t="str">
        <f t="shared" si="0"/>
        <v/>
      </c>
      <c r="Q18" s="34"/>
    </row>
    <row r="19" spans="2:17" x14ac:dyDescent="0.25">
      <c r="B19" s="30" t="s">
        <v>41</v>
      </c>
      <c r="C19" s="8"/>
      <c r="D19" s="8"/>
      <c r="E19" s="8"/>
      <c r="F19" s="13"/>
      <c r="G19" s="31" t="str">
        <f>Calculations!P15</f>
        <v/>
      </c>
      <c r="H19" s="8"/>
      <c r="I19" s="8"/>
      <c r="J19" s="31" t="str">
        <f>Calculations!R15</f>
        <v/>
      </c>
      <c r="K19" s="32" t="str">
        <f>Calculations!S15</f>
        <v/>
      </c>
      <c r="L19" s="33" t="str">
        <f>Calculations!T15</f>
        <v/>
      </c>
      <c r="M19" s="38" t="str">
        <f>Calculations!U15</f>
        <v/>
      </c>
      <c r="N19" s="30" t="str">
        <f>Calculations!V15</f>
        <v/>
      </c>
      <c r="O19" s="30" t="str">
        <f>Calculations!W15</f>
        <v/>
      </c>
      <c r="P19" s="36" t="str">
        <f t="shared" si="0"/>
        <v/>
      </c>
      <c r="Q19" s="34"/>
    </row>
    <row r="20" spans="2:17" x14ac:dyDescent="0.25">
      <c r="B20" s="30" t="s">
        <v>42</v>
      </c>
      <c r="C20" s="8"/>
      <c r="D20" s="8"/>
      <c r="E20" s="8"/>
      <c r="F20" s="13"/>
      <c r="G20" s="31" t="str">
        <f>Calculations!P16</f>
        <v/>
      </c>
      <c r="H20" s="8"/>
      <c r="I20" s="8"/>
      <c r="J20" s="31" t="str">
        <f>Calculations!R16</f>
        <v/>
      </c>
      <c r="K20" s="32" t="str">
        <f>Calculations!S16</f>
        <v/>
      </c>
      <c r="L20" s="33" t="str">
        <f>Calculations!T16</f>
        <v/>
      </c>
      <c r="M20" s="38" t="str">
        <f>Calculations!U16</f>
        <v/>
      </c>
      <c r="N20" s="30" t="str">
        <f>Calculations!V16</f>
        <v/>
      </c>
      <c r="O20" s="30" t="str">
        <f>Calculations!W16</f>
        <v/>
      </c>
      <c r="P20" s="36" t="str">
        <f t="shared" si="0"/>
        <v/>
      </c>
      <c r="Q20" s="34"/>
    </row>
    <row r="21" spans="2:17" x14ac:dyDescent="0.25">
      <c r="B21" s="30" t="s">
        <v>43</v>
      </c>
      <c r="C21" s="8"/>
      <c r="D21" s="8"/>
      <c r="E21" s="8"/>
      <c r="F21" s="13"/>
      <c r="G21" s="31" t="str">
        <f>Calculations!P17</f>
        <v/>
      </c>
      <c r="H21" s="8"/>
      <c r="I21" s="8"/>
      <c r="J21" s="31" t="str">
        <f>Calculations!R17</f>
        <v/>
      </c>
      <c r="K21" s="32" t="str">
        <f>Calculations!S17</f>
        <v/>
      </c>
      <c r="L21" s="33" t="str">
        <f>Calculations!T17</f>
        <v/>
      </c>
      <c r="M21" s="38" t="str">
        <f>Calculations!U17</f>
        <v/>
      </c>
      <c r="N21" s="30" t="str">
        <f>Calculations!V17</f>
        <v/>
      </c>
      <c r="O21" s="30" t="str">
        <f>Calculations!W17</f>
        <v/>
      </c>
      <c r="P21" s="36" t="str">
        <f t="shared" si="0"/>
        <v/>
      </c>
      <c r="Q21" s="34"/>
    </row>
    <row r="22" spans="2:17" x14ac:dyDescent="0.25">
      <c r="B22" s="30" t="s">
        <v>44</v>
      </c>
      <c r="C22" s="8"/>
      <c r="D22" s="8"/>
      <c r="E22" s="8"/>
      <c r="F22" s="13"/>
      <c r="G22" s="31" t="str">
        <f>Calculations!P18</f>
        <v/>
      </c>
      <c r="H22" s="8"/>
      <c r="I22" s="8"/>
      <c r="J22" s="31" t="str">
        <f>Calculations!R18</f>
        <v/>
      </c>
      <c r="K22" s="32" t="str">
        <f>Calculations!S18</f>
        <v/>
      </c>
      <c r="L22" s="33" t="str">
        <f>Calculations!T18</f>
        <v/>
      </c>
      <c r="M22" s="38" t="str">
        <f>Calculations!U18</f>
        <v/>
      </c>
      <c r="N22" s="30" t="str">
        <f>Calculations!V18</f>
        <v/>
      </c>
      <c r="O22" s="30" t="str">
        <f>Calculations!W18</f>
        <v/>
      </c>
      <c r="P22" s="36" t="str">
        <f t="shared" si="0"/>
        <v/>
      </c>
      <c r="Q22" s="34"/>
    </row>
    <row r="23" spans="2:17" x14ac:dyDescent="0.25">
      <c r="B23" s="30" t="s">
        <v>45</v>
      </c>
      <c r="C23" s="8"/>
      <c r="D23" s="8"/>
      <c r="E23" s="8"/>
      <c r="F23" s="13"/>
      <c r="G23" s="31" t="str">
        <f>Calculations!P19</f>
        <v/>
      </c>
      <c r="H23" s="8"/>
      <c r="I23" s="8"/>
      <c r="J23" s="31" t="str">
        <f>Calculations!R19</f>
        <v/>
      </c>
      <c r="K23" s="32" t="str">
        <f>Calculations!S19</f>
        <v/>
      </c>
      <c r="L23" s="33" t="str">
        <f>Calculations!T19</f>
        <v/>
      </c>
      <c r="M23" s="38" t="str">
        <f>Calculations!U19</f>
        <v/>
      </c>
      <c r="N23" s="30" t="str">
        <f>Calculations!V19</f>
        <v/>
      </c>
      <c r="O23" s="30" t="str">
        <f>Calculations!W19</f>
        <v/>
      </c>
      <c r="P23" s="36" t="str">
        <f t="shared" si="0"/>
        <v/>
      </c>
      <c r="Q23" s="34"/>
    </row>
    <row r="24" spans="2:17" x14ac:dyDescent="0.25">
      <c r="B24" s="30" t="s">
        <v>46</v>
      </c>
      <c r="C24" s="8"/>
      <c r="D24" s="8"/>
      <c r="E24" s="8"/>
      <c r="F24" s="13"/>
      <c r="G24" s="31" t="str">
        <f>Calculations!P20</f>
        <v/>
      </c>
      <c r="H24" s="8"/>
      <c r="I24" s="8"/>
      <c r="J24" s="31" t="str">
        <f>Calculations!R20</f>
        <v/>
      </c>
      <c r="K24" s="32" t="str">
        <f>Calculations!S20</f>
        <v/>
      </c>
      <c r="L24" s="33" t="str">
        <f>Calculations!T20</f>
        <v/>
      </c>
      <c r="M24" s="38" t="str">
        <f>Calculations!U20</f>
        <v/>
      </c>
      <c r="N24" s="30" t="str">
        <f>Calculations!V20</f>
        <v/>
      </c>
      <c r="O24" s="30" t="str">
        <f>Calculations!W20</f>
        <v/>
      </c>
      <c r="P24" s="36" t="str">
        <f t="shared" si="0"/>
        <v/>
      </c>
      <c r="Q24" s="34"/>
    </row>
    <row r="25" spans="2:17" x14ac:dyDescent="0.25">
      <c r="B25" s="30" t="s">
        <v>47</v>
      </c>
      <c r="C25" s="8"/>
      <c r="D25" s="8"/>
      <c r="E25" s="8"/>
      <c r="F25" s="13"/>
      <c r="G25" s="31" t="str">
        <f>Calculations!P21</f>
        <v/>
      </c>
      <c r="H25" s="8"/>
      <c r="I25" s="8"/>
      <c r="J25" s="31" t="str">
        <f>Calculations!R21</f>
        <v/>
      </c>
      <c r="K25" s="32" t="str">
        <f>Calculations!S21</f>
        <v/>
      </c>
      <c r="L25" s="33" t="str">
        <f>Calculations!T21</f>
        <v/>
      </c>
      <c r="M25" s="38" t="str">
        <f>Calculations!U21</f>
        <v/>
      </c>
      <c r="N25" s="30" t="str">
        <f>Calculations!V21</f>
        <v/>
      </c>
      <c r="O25" s="30" t="str">
        <f>Calculations!W21</f>
        <v/>
      </c>
      <c r="P25" s="36" t="str">
        <f t="shared" si="0"/>
        <v/>
      </c>
      <c r="Q25" s="34"/>
    </row>
    <row r="26" spans="2:17" x14ac:dyDescent="0.25">
      <c r="B26" s="30" t="s">
        <v>48</v>
      </c>
      <c r="C26" s="8"/>
      <c r="D26" s="8"/>
      <c r="E26" s="8"/>
      <c r="F26" s="13"/>
      <c r="G26" s="31" t="str">
        <f>Calculations!P22</f>
        <v/>
      </c>
      <c r="H26" s="8"/>
      <c r="I26" s="8"/>
      <c r="J26" s="31" t="str">
        <f>Calculations!R22</f>
        <v/>
      </c>
      <c r="K26" s="32" t="str">
        <f>Calculations!S22</f>
        <v/>
      </c>
      <c r="L26" s="33" t="str">
        <f>Calculations!T22</f>
        <v/>
      </c>
      <c r="M26" s="38" t="str">
        <f>Calculations!U22</f>
        <v/>
      </c>
      <c r="N26" s="30" t="str">
        <f>Calculations!V22</f>
        <v/>
      </c>
      <c r="O26" s="30" t="str">
        <f>Calculations!W22</f>
        <v/>
      </c>
      <c r="P26" s="36" t="str">
        <f t="shared" si="0"/>
        <v/>
      </c>
      <c r="Q26" s="34"/>
    </row>
    <row r="27" spans="2:17" x14ac:dyDescent="0.25">
      <c r="B27" s="30" t="s">
        <v>49</v>
      </c>
      <c r="C27" s="8"/>
      <c r="D27" s="8"/>
      <c r="E27" s="8"/>
      <c r="F27" s="13"/>
      <c r="G27" s="31" t="str">
        <f>Calculations!P23</f>
        <v/>
      </c>
      <c r="H27" s="8"/>
      <c r="I27" s="8"/>
      <c r="J27" s="31" t="str">
        <f>Calculations!R23</f>
        <v/>
      </c>
      <c r="K27" s="32" t="str">
        <f>Calculations!S23</f>
        <v/>
      </c>
      <c r="L27" s="33" t="str">
        <f>Calculations!T23</f>
        <v/>
      </c>
      <c r="M27" s="38" t="str">
        <f>Calculations!U23</f>
        <v/>
      </c>
      <c r="N27" s="30" t="str">
        <f>Calculations!V23</f>
        <v/>
      </c>
      <c r="O27" s="30" t="str">
        <f>Calculations!W23</f>
        <v/>
      </c>
      <c r="P27" s="36" t="str">
        <f t="shared" si="0"/>
        <v/>
      </c>
      <c r="Q27" s="34"/>
    </row>
    <row r="28" spans="2:17" x14ac:dyDescent="0.25">
      <c r="B28" s="30" t="s">
        <v>50</v>
      </c>
      <c r="C28" s="8"/>
      <c r="D28" s="8"/>
      <c r="E28" s="8"/>
      <c r="F28" s="13"/>
      <c r="G28" s="31" t="str">
        <f>Calculations!P24</f>
        <v/>
      </c>
      <c r="H28" s="8"/>
      <c r="I28" s="8"/>
      <c r="J28" s="31" t="str">
        <f>Calculations!R24</f>
        <v/>
      </c>
      <c r="K28" s="32" t="str">
        <f>Calculations!S24</f>
        <v/>
      </c>
      <c r="L28" s="33" t="str">
        <f>Calculations!T24</f>
        <v/>
      </c>
      <c r="M28" s="38" t="str">
        <f>Calculations!U24</f>
        <v/>
      </c>
      <c r="N28" s="30" t="str">
        <f>Calculations!V24</f>
        <v/>
      </c>
      <c r="O28" s="30" t="str">
        <f>Calculations!W24</f>
        <v/>
      </c>
      <c r="P28" s="36" t="str">
        <f t="shared" si="0"/>
        <v/>
      </c>
      <c r="Q28" s="34"/>
    </row>
    <row r="29" spans="2:17" x14ac:dyDescent="0.25">
      <c r="B29" s="30" t="s">
        <v>51</v>
      </c>
      <c r="C29" s="8"/>
      <c r="D29" s="8"/>
      <c r="E29" s="8"/>
      <c r="F29" s="13"/>
      <c r="G29" s="31" t="str">
        <f>Calculations!P25</f>
        <v/>
      </c>
      <c r="H29" s="8"/>
      <c r="I29" s="8"/>
      <c r="J29" s="31" t="str">
        <f>Calculations!R25</f>
        <v/>
      </c>
      <c r="K29" s="32" t="str">
        <f>Calculations!S25</f>
        <v/>
      </c>
      <c r="L29" s="33" t="str">
        <f>Calculations!T25</f>
        <v/>
      </c>
      <c r="M29" s="38" t="str">
        <f>Calculations!U25</f>
        <v/>
      </c>
      <c r="N29" s="30" t="str">
        <f>Calculations!V25</f>
        <v/>
      </c>
      <c r="O29" s="30" t="str">
        <f>Calculations!W25</f>
        <v/>
      </c>
      <c r="P29" s="36" t="str">
        <f t="shared" si="0"/>
        <v/>
      </c>
      <c r="Q29" s="34"/>
    </row>
    <row r="30" spans="2:17" x14ac:dyDescent="0.25">
      <c r="B30" s="30" t="s">
        <v>52</v>
      </c>
      <c r="C30" s="8"/>
      <c r="D30" s="8"/>
      <c r="E30" s="8"/>
      <c r="F30" s="13"/>
      <c r="G30" s="31" t="str">
        <f>Calculations!P26</f>
        <v/>
      </c>
      <c r="H30" s="8"/>
      <c r="I30" s="8"/>
      <c r="J30" s="31" t="str">
        <f>Calculations!R26</f>
        <v/>
      </c>
      <c r="K30" s="32" t="str">
        <f>Calculations!S26</f>
        <v/>
      </c>
      <c r="L30" s="33" t="str">
        <f>Calculations!T26</f>
        <v/>
      </c>
      <c r="M30" s="38" t="str">
        <f>Calculations!U26</f>
        <v/>
      </c>
      <c r="N30" s="30" t="str">
        <f>Calculations!V26</f>
        <v/>
      </c>
      <c r="O30" s="30" t="str">
        <f>Calculations!W26</f>
        <v/>
      </c>
      <c r="P30" s="36" t="str">
        <f t="shared" si="0"/>
        <v/>
      </c>
      <c r="Q30" s="34"/>
    </row>
    <row r="31" spans="2:17" x14ac:dyDescent="0.25">
      <c r="B31" s="30" t="s">
        <v>53</v>
      </c>
      <c r="C31" s="8"/>
      <c r="D31" s="8"/>
      <c r="E31" s="8"/>
      <c r="F31" s="13"/>
      <c r="G31" s="31" t="str">
        <f>Calculations!P27</f>
        <v/>
      </c>
      <c r="H31" s="8"/>
      <c r="I31" s="8"/>
      <c r="J31" s="31" t="str">
        <f>Calculations!R27</f>
        <v/>
      </c>
      <c r="K31" s="32" t="str">
        <f>Calculations!S27</f>
        <v/>
      </c>
      <c r="L31" s="33" t="str">
        <f>Calculations!T27</f>
        <v/>
      </c>
      <c r="M31" s="38" t="str">
        <f>Calculations!U27</f>
        <v/>
      </c>
      <c r="N31" s="30" t="str">
        <f>Calculations!V27</f>
        <v/>
      </c>
      <c r="O31" s="30" t="str">
        <f>Calculations!W27</f>
        <v/>
      </c>
      <c r="P31" s="36" t="str">
        <f t="shared" si="0"/>
        <v/>
      </c>
      <c r="Q31" s="34"/>
    </row>
    <row r="32" spans="2:17" x14ac:dyDescent="0.25">
      <c r="B32" s="30" t="s">
        <v>54</v>
      </c>
      <c r="C32" s="8"/>
      <c r="D32" s="8"/>
      <c r="E32" s="8"/>
      <c r="F32" s="13"/>
      <c r="G32" s="31" t="str">
        <f>Calculations!P28</f>
        <v/>
      </c>
      <c r="H32" s="8"/>
      <c r="I32" s="8"/>
      <c r="J32" s="31" t="str">
        <f>Calculations!R28</f>
        <v/>
      </c>
      <c r="K32" s="32" t="str">
        <f>Calculations!S28</f>
        <v/>
      </c>
      <c r="L32" s="33" t="str">
        <f>Calculations!T28</f>
        <v/>
      </c>
      <c r="M32" s="38" t="str">
        <f>Calculations!U28</f>
        <v/>
      </c>
      <c r="N32" s="30" t="str">
        <f>Calculations!V28</f>
        <v/>
      </c>
      <c r="O32" s="30" t="str">
        <f>Calculations!W28</f>
        <v/>
      </c>
      <c r="P32" s="36" t="str">
        <f t="shared" si="0"/>
        <v/>
      </c>
      <c r="Q32" s="34"/>
    </row>
    <row r="33" spans="2:17" x14ac:dyDescent="0.25">
      <c r="B33" s="30" t="s">
        <v>55</v>
      </c>
      <c r="C33" s="8"/>
      <c r="D33" s="8"/>
      <c r="E33" s="8"/>
      <c r="F33" s="13"/>
      <c r="G33" s="31" t="str">
        <f>Calculations!P29</f>
        <v/>
      </c>
      <c r="H33" s="8"/>
      <c r="I33" s="8"/>
      <c r="J33" s="31" t="str">
        <f>Calculations!R29</f>
        <v/>
      </c>
      <c r="K33" s="32" t="str">
        <f>Calculations!S29</f>
        <v/>
      </c>
      <c r="L33" s="33" t="str">
        <f>Calculations!T29</f>
        <v/>
      </c>
      <c r="M33" s="38" t="str">
        <f>Calculations!U29</f>
        <v/>
      </c>
      <c r="N33" s="30" t="str">
        <f>Calculations!V29</f>
        <v/>
      </c>
      <c r="O33" s="30" t="str">
        <f>Calculations!W29</f>
        <v/>
      </c>
      <c r="P33" s="36" t="str">
        <f t="shared" si="0"/>
        <v/>
      </c>
      <c r="Q33" s="34"/>
    </row>
    <row r="34" spans="2:17" x14ac:dyDescent="0.25">
      <c r="B34" s="30" t="s">
        <v>56</v>
      </c>
      <c r="C34" s="8"/>
      <c r="D34" s="8"/>
      <c r="E34" s="8"/>
      <c r="F34" s="13"/>
      <c r="G34" s="31" t="str">
        <f>Calculations!P30</f>
        <v/>
      </c>
      <c r="H34" s="8"/>
      <c r="I34" s="8"/>
      <c r="J34" s="31" t="str">
        <f>Calculations!R30</f>
        <v/>
      </c>
      <c r="K34" s="32" t="str">
        <f>Calculations!S30</f>
        <v/>
      </c>
      <c r="L34" s="33" t="str">
        <f>Calculations!T30</f>
        <v/>
      </c>
      <c r="M34" s="38" t="str">
        <f>Calculations!U30</f>
        <v/>
      </c>
      <c r="N34" s="30" t="str">
        <f>Calculations!V30</f>
        <v/>
      </c>
      <c r="O34" s="30" t="str">
        <f>Calculations!W30</f>
        <v/>
      </c>
      <c r="P34" s="36" t="str">
        <f t="shared" si="0"/>
        <v/>
      </c>
      <c r="Q34" s="34"/>
    </row>
    <row r="35" spans="2:17" x14ac:dyDescent="0.25">
      <c r="B35" s="30" t="s">
        <v>57</v>
      </c>
      <c r="C35" s="8"/>
      <c r="D35" s="8"/>
      <c r="E35" s="8"/>
      <c r="F35" s="13"/>
      <c r="G35" s="31" t="str">
        <f>Calculations!P31</f>
        <v/>
      </c>
      <c r="H35" s="8"/>
      <c r="I35" s="8"/>
      <c r="J35" s="31" t="str">
        <f>Calculations!R31</f>
        <v/>
      </c>
      <c r="K35" s="32" t="str">
        <f>Calculations!S31</f>
        <v/>
      </c>
      <c r="L35" s="33" t="str">
        <f>Calculations!T31</f>
        <v/>
      </c>
      <c r="M35" s="38" t="str">
        <f>Calculations!U31</f>
        <v/>
      </c>
      <c r="N35" s="30" t="str">
        <f>Calculations!V31</f>
        <v/>
      </c>
      <c r="O35" s="30" t="str">
        <f>Calculations!W31</f>
        <v/>
      </c>
      <c r="P35" s="36" t="str">
        <f t="shared" si="0"/>
        <v/>
      </c>
      <c r="Q35" s="34"/>
    </row>
    <row r="36" spans="2:17" x14ac:dyDescent="0.25">
      <c r="B36" s="30" t="s">
        <v>58</v>
      </c>
      <c r="C36" s="8"/>
      <c r="D36" s="8"/>
      <c r="E36" s="8"/>
      <c r="F36" s="13"/>
      <c r="G36" s="31" t="str">
        <f>Calculations!P32</f>
        <v/>
      </c>
      <c r="H36" s="8"/>
      <c r="I36" s="8"/>
      <c r="J36" s="31" t="str">
        <f>Calculations!R32</f>
        <v/>
      </c>
      <c r="K36" s="32" t="str">
        <f>Calculations!S32</f>
        <v/>
      </c>
      <c r="L36" s="33" t="str">
        <f>Calculations!T32</f>
        <v/>
      </c>
      <c r="M36" s="38" t="str">
        <f>Calculations!U32</f>
        <v/>
      </c>
      <c r="N36" s="30" t="str">
        <f>Calculations!V32</f>
        <v/>
      </c>
      <c r="O36" s="30" t="str">
        <f>Calculations!W32</f>
        <v/>
      </c>
      <c r="P36" s="36" t="str">
        <f t="shared" si="0"/>
        <v/>
      </c>
      <c r="Q36" s="34"/>
    </row>
    <row r="37" spans="2:17" x14ac:dyDescent="0.25">
      <c r="B37" s="30" t="s">
        <v>59</v>
      </c>
      <c r="C37" s="8"/>
      <c r="D37" s="8"/>
      <c r="E37" s="8"/>
      <c r="F37" s="13"/>
      <c r="G37" s="31" t="str">
        <f>Calculations!P33</f>
        <v/>
      </c>
      <c r="H37" s="8"/>
      <c r="I37" s="8"/>
      <c r="J37" s="31" t="str">
        <f>Calculations!R33</f>
        <v/>
      </c>
      <c r="K37" s="32" t="str">
        <f>Calculations!S33</f>
        <v/>
      </c>
      <c r="L37" s="33" t="str">
        <f>Calculations!T33</f>
        <v/>
      </c>
      <c r="M37" s="38" t="str">
        <f>Calculations!U33</f>
        <v/>
      </c>
      <c r="N37" s="30" t="str">
        <f>Calculations!V33</f>
        <v/>
      </c>
      <c r="O37" s="30" t="str">
        <f>Calculations!W33</f>
        <v/>
      </c>
      <c r="P37" s="36" t="str">
        <f t="shared" si="0"/>
        <v/>
      </c>
      <c r="Q37" s="34"/>
    </row>
    <row r="38" spans="2:17" x14ac:dyDescent="0.25">
      <c r="B38" s="30" t="s">
        <v>60</v>
      </c>
      <c r="C38" s="8"/>
      <c r="D38" s="8"/>
      <c r="E38" s="8"/>
      <c r="F38" s="13"/>
      <c r="G38" s="31" t="str">
        <f>Calculations!P34</f>
        <v/>
      </c>
      <c r="H38" s="8"/>
      <c r="I38" s="8"/>
      <c r="J38" s="31" t="str">
        <f>Calculations!R34</f>
        <v/>
      </c>
      <c r="K38" s="32" t="str">
        <f>Calculations!S34</f>
        <v/>
      </c>
      <c r="L38" s="33" t="str">
        <f>Calculations!T34</f>
        <v/>
      </c>
      <c r="M38" s="38" t="str">
        <f>Calculations!U34</f>
        <v/>
      </c>
      <c r="N38" s="30" t="str">
        <f>Calculations!V34</f>
        <v/>
      </c>
      <c r="O38" s="30" t="str">
        <f>Calculations!W34</f>
        <v/>
      </c>
      <c r="P38" s="36" t="str">
        <f t="shared" si="0"/>
        <v/>
      </c>
      <c r="Q38" s="34"/>
    </row>
    <row r="39" spans="2:17" x14ac:dyDescent="0.25">
      <c r="B39" s="30" t="s">
        <v>61</v>
      </c>
      <c r="C39" s="8"/>
      <c r="D39" s="8"/>
      <c r="E39" s="8"/>
      <c r="F39" s="13"/>
      <c r="G39" s="31" t="str">
        <f>Calculations!P35</f>
        <v/>
      </c>
      <c r="H39" s="8"/>
      <c r="I39" s="8"/>
      <c r="J39" s="31" t="str">
        <f>Calculations!R35</f>
        <v/>
      </c>
      <c r="K39" s="32" t="str">
        <f>Calculations!S35</f>
        <v/>
      </c>
      <c r="L39" s="33" t="str">
        <f>Calculations!T35</f>
        <v/>
      </c>
      <c r="M39" s="38" t="str">
        <f>Calculations!U35</f>
        <v/>
      </c>
      <c r="N39" s="30" t="str">
        <f>Calculations!V35</f>
        <v/>
      </c>
      <c r="O39" s="30" t="str">
        <f>Calculations!W35</f>
        <v/>
      </c>
      <c r="P39" s="36" t="str">
        <f t="shared" si="0"/>
        <v/>
      </c>
      <c r="Q39" s="34"/>
    </row>
    <row r="40" spans="2:17" x14ac:dyDescent="0.25">
      <c r="B40" s="30" t="s">
        <v>62</v>
      </c>
      <c r="C40" s="8"/>
      <c r="D40" s="8"/>
      <c r="E40" s="8"/>
      <c r="F40" s="13"/>
      <c r="G40" s="31" t="str">
        <f>Calculations!P36</f>
        <v/>
      </c>
      <c r="H40" s="8"/>
      <c r="I40" s="8"/>
      <c r="J40" s="31" t="str">
        <f>Calculations!R36</f>
        <v/>
      </c>
      <c r="K40" s="32" t="str">
        <f>Calculations!S36</f>
        <v/>
      </c>
      <c r="L40" s="33" t="str">
        <f>Calculations!T36</f>
        <v/>
      </c>
      <c r="M40" s="38" t="str">
        <f>Calculations!U36</f>
        <v/>
      </c>
      <c r="N40" s="30" t="str">
        <f>Calculations!V36</f>
        <v/>
      </c>
      <c r="O40" s="30" t="str">
        <f>Calculations!W36</f>
        <v/>
      </c>
      <c r="P40" s="36" t="str">
        <f t="shared" si="0"/>
        <v/>
      </c>
      <c r="Q40" s="34"/>
    </row>
    <row r="41" spans="2:17" x14ac:dyDescent="0.25">
      <c r="B41" s="30" t="s">
        <v>63</v>
      </c>
      <c r="C41" s="8"/>
      <c r="D41" s="8"/>
      <c r="E41" s="8"/>
      <c r="F41" s="13"/>
      <c r="G41" s="31" t="str">
        <f>Calculations!P37</f>
        <v/>
      </c>
      <c r="H41" s="8"/>
      <c r="I41" s="8"/>
      <c r="J41" s="31" t="str">
        <f>Calculations!R37</f>
        <v/>
      </c>
      <c r="K41" s="32" t="str">
        <f>Calculations!S37</f>
        <v/>
      </c>
      <c r="L41" s="33" t="str">
        <f>Calculations!T37</f>
        <v/>
      </c>
      <c r="M41" s="38" t="str">
        <f>Calculations!U37</f>
        <v/>
      </c>
      <c r="N41" s="30" t="str">
        <f>Calculations!V37</f>
        <v/>
      </c>
      <c r="O41" s="30" t="str">
        <f>Calculations!W37</f>
        <v/>
      </c>
      <c r="P41" s="36" t="str">
        <f t="shared" si="0"/>
        <v/>
      </c>
      <c r="Q41" s="34"/>
    </row>
    <row r="42" spans="2:17" x14ac:dyDescent="0.25">
      <c r="B42" s="30" t="s">
        <v>64</v>
      </c>
      <c r="C42" s="8"/>
      <c r="D42" s="8"/>
      <c r="E42" s="8"/>
      <c r="F42" s="13"/>
      <c r="G42" s="31" t="str">
        <f>Calculations!P38</f>
        <v/>
      </c>
      <c r="H42" s="8"/>
      <c r="I42" s="8"/>
      <c r="J42" s="31" t="str">
        <f>Calculations!R38</f>
        <v/>
      </c>
      <c r="K42" s="32" t="str">
        <f>Calculations!S38</f>
        <v/>
      </c>
      <c r="L42" s="33" t="str">
        <f>Calculations!T38</f>
        <v/>
      </c>
      <c r="M42" s="38" t="str">
        <f>Calculations!U38</f>
        <v/>
      </c>
      <c r="N42" s="30" t="str">
        <f>Calculations!V38</f>
        <v/>
      </c>
      <c r="O42" s="30" t="str">
        <f>Calculations!W38</f>
        <v/>
      </c>
      <c r="P42" s="36" t="str">
        <f t="shared" si="0"/>
        <v/>
      </c>
      <c r="Q42" s="34"/>
    </row>
    <row r="43" spans="2:17" x14ac:dyDescent="0.25">
      <c r="B43" s="30" t="s">
        <v>65</v>
      </c>
      <c r="C43" s="8"/>
      <c r="D43" s="8"/>
      <c r="E43" s="8"/>
      <c r="F43" s="13"/>
      <c r="G43" s="31" t="str">
        <f>Calculations!P39</f>
        <v/>
      </c>
      <c r="H43" s="8"/>
      <c r="I43" s="8"/>
      <c r="J43" s="31" t="str">
        <f>Calculations!R39</f>
        <v/>
      </c>
      <c r="K43" s="32" t="str">
        <f>Calculations!S39</f>
        <v/>
      </c>
      <c r="L43" s="33" t="str">
        <f>Calculations!T39</f>
        <v/>
      </c>
      <c r="M43" s="38" t="str">
        <f>Calculations!U39</f>
        <v/>
      </c>
      <c r="N43" s="30" t="str">
        <f>Calculations!V39</f>
        <v/>
      </c>
      <c r="O43" s="30" t="str">
        <f>Calculations!W39</f>
        <v/>
      </c>
      <c r="P43" s="36" t="str">
        <f t="shared" si="0"/>
        <v/>
      </c>
      <c r="Q43" s="34"/>
    </row>
    <row r="44" spans="2:17" x14ac:dyDescent="0.25">
      <c r="B44" s="30" t="s">
        <v>66</v>
      </c>
      <c r="C44" s="8"/>
      <c r="D44" s="8"/>
      <c r="E44" s="8"/>
      <c r="F44" s="13"/>
      <c r="G44" s="31" t="str">
        <f>Calculations!P40</f>
        <v/>
      </c>
      <c r="H44" s="8"/>
      <c r="I44" s="8"/>
      <c r="J44" s="31" t="str">
        <f>Calculations!R40</f>
        <v/>
      </c>
      <c r="K44" s="32" t="str">
        <f>Calculations!S40</f>
        <v/>
      </c>
      <c r="L44" s="33" t="str">
        <f>Calculations!T40</f>
        <v/>
      </c>
      <c r="M44" s="38" t="str">
        <f>Calculations!U40</f>
        <v/>
      </c>
      <c r="N44" s="30" t="str">
        <f>Calculations!V40</f>
        <v/>
      </c>
      <c r="O44" s="30" t="str">
        <f>Calculations!W40</f>
        <v/>
      </c>
      <c r="P44" s="36" t="str">
        <f t="shared" si="0"/>
        <v/>
      </c>
      <c r="Q44" s="34"/>
    </row>
    <row r="45" spans="2:17" x14ac:dyDescent="0.25">
      <c r="B45" s="30" t="s">
        <v>67</v>
      </c>
      <c r="C45" s="8"/>
      <c r="D45" s="8"/>
      <c r="E45" s="8"/>
      <c r="F45" s="13"/>
      <c r="G45" s="31" t="str">
        <f>Calculations!P41</f>
        <v/>
      </c>
      <c r="H45" s="8"/>
      <c r="I45" s="8"/>
      <c r="J45" s="31" t="str">
        <f>Calculations!R41</f>
        <v/>
      </c>
      <c r="K45" s="32" t="str">
        <f>Calculations!S41</f>
        <v/>
      </c>
      <c r="L45" s="33" t="str">
        <f>Calculations!T41</f>
        <v/>
      </c>
      <c r="M45" s="38" t="str">
        <f>Calculations!U41</f>
        <v/>
      </c>
      <c r="N45" s="30" t="str">
        <f>Calculations!V41</f>
        <v/>
      </c>
      <c r="O45" s="30" t="str">
        <f>Calculations!W41</f>
        <v/>
      </c>
      <c r="P45" s="36" t="str">
        <f t="shared" si="0"/>
        <v/>
      </c>
      <c r="Q45" s="34"/>
    </row>
    <row r="46" spans="2:17" x14ac:dyDescent="0.25">
      <c r="B46" s="30" t="s">
        <v>68</v>
      </c>
      <c r="C46" s="8"/>
      <c r="D46" s="8"/>
      <c r="E46" s="8"/>
      <c r="F46" s="13"/>
      <c r="G46" s="31" t="str">
        <f>Calculations!P42</f>
        <v/>
      </c>
      <c r="H46" s="8"/>
      <c r="I46" s="8"/>
      <c r="J46" s="31" t="str">
        <f>Calculations!R42</f>
        <v/>
      </c>
      <c r="K46" s="32" t="str">
        <f>Calculations!S42</f>
        <v/>
      </c>
      <c r="L46" s="33" t="str">
        <f>Calculations!T42</f>
        <v/>
      </c>
      <c r="M46" s="38" t="str">
        <f>Calculations!U42</f>
        <v/>
      </c>
      <c r="N46" s="30" t="str">
        <f>Calculations!V42</f>
        <v/>
      </c>
      <c r="O46" s="30" t="str">
        <f>Calculations!W42</f>
        <v/>
      </c>
      <c r="P46" s="36" t="str">
        <f t="shared" si="0"/>
        <v/>
      </c>
      <c r="Q46" s="34"/>
    </row>
    <row r="47" spans="2:17" x14ac:dyDescent="0.25">
      <c r="B47" s="30" t="s">
        <v>69</v>
      </c>
      <c r="C47" s="8"/>
      <c r="D47" s="8"/>
      <c r="E47" s="8"/>
      <c r="F47" s="13"/>
      <c r="G47" s="31" t="str">
        <f>Calculations!P43</f>
        <v/>
      </c>
      <c r="H47" s="8"/>
      <c r="I47" s="8"/>
      <c r="J47" s="31" t="str">
        <f>Calculations!R43</f>
        <v/>
      </c>
      <c r="K47" s="32" t="str">
        <f>Calculations!S43</f>
        <v/>
      </c>
      <c r="L47" s="33" t="str">
        <f>Calculations!T43</f>
        <v/>
      </c>
      <c r="M47" s="38" t="str">
        <f>Calculations!U43</f>
        <v/>
      </c>
      <c r="N47" s="30" t="str">
        <f>Calculations!V43</f>
        <v/>
      </c>
      <c r="O47" s="30" t="str">
        <f>Calculations!W43</f>
        <v/>
      </c>
      <c r="P47" s="36" t="str">
        <f t="shared" si="0"/>
        <v/>
      </c>
      <c r="Q47" s="34"/>
    </row>
    <row r="48" spans="2:17" x14ac:dyDescent="0.25">
      <c r="B48" s="30" t="s">
        <v>70</v>
      </c>
      <c r="C48" s="8"/>
      <c r="D48" s="8"/>
      <c r="E48" s="8"/>
      <c r="F48" s="13"/>
      <c r="G48" s="31" t="str">
        <f>Calculations!P44</f>
        <v/>
      </c>
      <c r="H48" s="8"/>
      <c r="I48" s="8"/>
      <c r="J48" s="31" t="str">
        <f>Calculations!R44</f>
        <v/>
      </c>
      <c r="K48" s="32" t="str">
        <f>Calculations!S44</f>
        <v/>
      </c>
      <c r="L48" s="33" t="str">
        <f>Calculations!T44</f>
        <v/>
      </c>
      <c r="M48" s="38" t="str">
        <f>Calculations!U44</f>
        <v/>
      </c>
      <c r="N48" s="30" t="str">
        <f>Calculations!V44</f>
        <v/>
      </c>
      <c r="O48" s="30" t="str">
        <f>Calculations!W44</f>
        <v/>
      </c>
      <c r="P48" s="36" t="str">
        <f t="shared" si="0"/>
        <v/>
      </c>
      <c r="Q48" s="34"/>
    </row>
    <row r="49" spans="2:17" x14ac:dyDescent="0.25">
      <c r="B49" s="30" t="s">
        <v>71</v>
      </c>
      <c r="C49" s="8"/>
      <c r="D49" s="8"/>
      <c r="E49" s="8"/>
      <c r="F49" s="13"/>
      <c r="G49" s="31" t="str">
        <f>Calculations!P45</f>
        <v/>
      </c>
      <c r="H49" s="8"/>
      <c r="I49" s="8"/>
      <c r="J49" s="31" t="str">
        <f>Calculations!R45</f>
        <v/>
      </c>
      <c r="K49" s="32" t="str">
        <f>Calculations!S45</f>
        <v/>
      </c>
      <c r="L49" s="33" t="str">
        <f>Calculations!T45</f>
        <v/>
      </c>
      <c r="M49" s="38" t="str">
        <f>Calculations!U45</f>
        <v/>
      </c>
      <c r="N49" s="30" t="str">
        <f>Calculations!V45</f>
        <v/>
      </c>
      <c r="O49" s="30" t="str">
        <f>Calculations!W45</f>
        <v/>
      </c>
      <c r="P49" s="36" t="str">
        <f t="shared" si="0"/>
        <v/>
      </c>
      <c r="Q49" s="34"/>
    </row>
    <row r="50" spans="2:17" x14ac:dyDescent="0.25">
      <c r="B50" s="30" t="s">
        <v>72</v>
      </c>
      <c r="C50" s="8"/>
      <c r="D50" s="8"/>
      <c r="E50" s="8"/>
      <c r="F50" s="13"/>
      <c r="G50" s="31" t="str">
        <f>Calculations!P46</f>
        <v/>
      </c>
      <c r="H50" s="8"/>
      <c r="I50" s="8"/>
      <c r="J50" s="31" t="str">
        <f>Calculations!R46</f>
        <v/>
      </c>
      <c r="K50" s="32" t="str">
        <f>Calculations!S46</f>
        <v/>
      </c>
      <c r="L50" s="33" t="str">
        <f>Calculations!T46</f>
        <v/>
      </c>
      <c r="M50" s="38" t="str">
        <f>Calculations!U46</f>
        <v/>
      </c>
      <c r="N50" s="30" t="str">
        <f>Calculations!V46</f>
        <v/>
      </c>
      <c r="O50" s="30" t="str">
        <f>Calculations!W46</f>
        <v/>
      </c>
      <c r="P50" s="36" t="str">
        <f t="shared" si="0"/>
        <v/>
      </c>
      <c r="Q50" s="34"/>
    </row>
    <row r="51" spans="2:17" x14ac:dyDescent="0.25">
      <c r="B51" s="30" t="s">
        <v>73</v>
      </c>
      <c r="C51" s="8"/>
      <c r="D51" s="8"/>
      <c r="E51" s="8"/>
      <c r="F51" s="13"/>
      <c r="G51" s="31" t="str">
        <f>Calculations!P47</f>
        <v/>
      </c>
      <c r="H51" s="8"/>
      <c r="I51" s="8"/>
      <c r="J51" s="31" t="str">
        <f>Calculations!R47</f>
        <v/>
      </c>
      <c r="K51" s="32" t="str">
        <f>Calculations!S47</f>
        <v/>
      </c>
      <c r="L51" s="33" t="str">
        <f>Calculations!T47</f>
        <v/>
      </c>
      <c r="M51" s="38" t="str">
        <f>Calculations!U47</f>
        <v/>
      </c>
      <c r="N51" s="30" t="str">
        <f>Calculations!V47</f>
        <v/>
      </c>
      <c r="O51" s="30" t="str">
        <f>Calculations!W47</f>
        <v/>
      </c>
      <c r="P51" s="36" t="str">
        <f t="shared" si="0"/>
        <v/>
      </c>
      <c r="Q51" s="34"/>
    </row>
    <row r="52" spans="2:17" x14ac:dyDescent="0.25">
      <c r="B52" s="30" t="s">
        <v>74</v>
      </c>
      <c r="C52" s="8"/>
      <c r="D52" s="8"/>
      <c r="E52" s="8"/>
      <c r="F52" s="13"/>
      <c r="G52" s="31" t="str">
        <f>Calculations!P48</f>
        <v/>
      </c>
      <c r="H52" s="8"/>
      <c r="I52" s="8"/>
      <c r="J52" s="31" t="str">
        <f>Calculations!R48</f>
        <v/>
      </c>
      <c r="K52" s="32" t="str">
        <f>Calculations!S48</f>
        <v/>
      </c>
      <c r="L52" s="33" t="str">
        <f>Calculations!T48</f>
        <v/>
      </c>
      <c r="M52" s="38" t="str">
        <f>Calculations!U48</f>
        <v/>
      </c>
      <c r="N52" s="30" t="str">
        <f>Calculations!V48</f>
        <v/>
      </c>
      <c r="O52" s="30" t="str">
        <f>Calculations!W48</f>
        <v/>
      </c>
      <c r="P52" s="36" t="str">
        <f t="shared" si="0"/>
        <v/>
      </c>
      <c r="Q52" s="34"/>
    </row>
    <row r="53" spans="2:17" x14ac:dyDescent="0.25">
      <c r="B53" s="30" t="s">
        <v>75</v>
      </c>
      <c r="C53" s="8"/>
      <c r="D53" s="8"/>
      <c r="E53" s="8"/>
      <c r="F53" s="13"/>
      <c r="G53" s="31" t="str">
        <f>Calculations!P49</f>
        <v/>
      </c>
      <c r="H53" s="8"/>
      <c r="I53" s="8"/>
      <c r="J53" s="31" t="str">
        <f>Calculations!R49</f>
        <v/>
      </c>
      <c r="K53" s="32" t="str">
        <f>Calculations!S49</f>
        <v/>
      </c>
      <c r="L53" s="33" t="str">
        <f>Calculations!T49</f>
        <v/>
      </c>
      <c r="M53" s="38" t="str">
        <f>Calculations!U49</f>
        <v/>
      </c>
      <c r="N53" s="30" t="str">
        <f>Calculations!V49</f>
        <v/>
      </c>
      <c r="O53" s="30" t="str">
        <f>Calculations!W49</f>
        <v/>
      </c>
      <c r="P53" s="36" t="str">
        <f t="shared" si="0"/>
        <v/>
      </c>
      <c r="Q53" s="34"/>
    </row>
    <row r="54" spans="2:17" x14ac:dyDescent="0.25">
      <c r="B54" s="30" t="s">
        <v>76</v>
      </c>
      <c r="C54" s="8"/>
      <c r="D54" s="8"/>
      <c r="E54" s="8"/>
      <c r="F54" s="13"/>
      <c r="G54" s="31" t="str">
        <f>Calculations!P50</f>
        <v/>
      </c>
      <c r="H54" s="8"/>
      <c r="I54" s="8"/>
      <c r="J54" s="31" t="str">
        <f>Calculations!R50</f>
        <v/>
      </c>
      <c r="K54" s="32" t="str">
        <f>Calculations!S50</f>
        <v/>
      </c>
      <c r="L54" s="33" t="str">
        <f>Calculations!T50</f>
        <v/>
      </c>
      <c r="M54" s="38" t="str">
        <f>Calculations!U50</f>
        <v/>
      </c>
      <c r="N54" s="30" t="str">
        <f>Calculations!V50</f>
        <v/>
      </c>
      <c r="O54" s="30" t="str">
        <f>Calculations!W50</f>
        <v/>
      </c>
      <c r="P54" s="36" t="str">
        <f t="shared" si="0"/>
        <v/>
      </c>
      <c r="Q54" s="34"/>
    </row>
    <row r="55" spans="2:17" x14ac:dyDescent="0.25">
      <c r="B55" s="30" t="s">
        <v>77</v>
      </c>
      <c r="C55" s="8"/>
      <c r="D55" s="8"/>
      <c r="E55" s="8"/>
      <c r="F55" s="13"/>
      <c r="G55" s="31" t="str">
        <f>Calculations!P51</f>
        <v/>
      </c>
      <c r="H55" s="8"/>
      <c r="I55" s="8"/>
      <c r="J55" s="31" t="str">
        <f>Calculations!R51</f>
        <v/>
      </c>
      <c r="K55" s="32" t="str">
        <f>Calculations!S51</f>
        <v/>
      </c>
      <c r="L55" s="33" t="str">
        <f>Calculations!T51</f>
        <v/>
      </c>
      <c r="M55" s="38" t="str">
        <f>Calculations!U51</f>
        <v/>
      </c>
      <c r="N55" s="30" t="str">
        <f>Calculations!V51</f>
        <v/>
      </c>
      <c r="O55" s="30" t="str">
        <f>Calculations!W51</f>
        <v/>
      </c>
      <c r="P55" s="36" t="str">
        <f t="shared" si="0"/>
        <v/>
      </c>
      <c r="Q55" s="34"/>
    </row>
    <row r="56" spans="2:17" x14ac:dyDescent="0.25">
      <c r="B56" s="30" t="s">
        <v>78</v>
      </c>
      <c r="C56" s="8"/>
      <c r="D56" s="8"/>
      <c r="E56" s="8"/>
      <c r="F56" s="13"/>
      <c r="G56" s="31" t="str">
        <f>Calculations!P52</f>
        <v/>
      </c>
      <c r="H56" s="8"/>
      <c r="I56" s="8"/>
      <c r="J56" s="31" t="str">
        <f>Calculations!R52</f>
        <v/>
      </c>
      <c r="K56" s="32" t="str">
        <f>Calculations!S52</f>
        <v/>
      </c>
      <c r="L56" s="33" t="str">
        <f>Calculations!T52</f>
        <v/>
      </c>
      <c r="M56" s="38" t="str">
        <f>Calculations!U52</f>
        <v/>
      </c>
      <c r="N56" s="30" t="str">
        <f>Calculations!V52</f>
        <v/>
      </c>
      <c r="O56" s="30" t="str">
        <f>Calculations!W52</f>
        <v/>
      </c>
      <c r="P56" s="36" t="str">
        <f t="shared" si="0"/>
        <v/>
      </c>
      <c r="Q56" s="34"/>
    </row>
  </sheetData>
  <sheetProtection selectLockedCells="1"/>
  <mergeCells count="5">
    <mergeCell ref="F2:L4"/>
    <mergeCell ref="N2:Q2"/>
    <mergeCell ref="N3:Q3"/>
    <mergeCell ref="N4:Q4"/>
    <mergeCell ref="B5:Q5"/>
  </mergeCells>
  <phoneticPr fontId="4" type="noConversion"/>
  <conditionalFormatting sqref="K7:N56">
    <cfRule type="containsText" dxfId="3" priority="1" operator="containsText" text="height">
      <formula>NOT(ISERROR(SEARCH("height",K7)))</formula>
    </cfRule>
    <cfRule type="containsText" dxfId="2" priority="2" operator="containsText" text="minimum">
      <formula>NOT(ISERROR(SEARCH("minimum",K7)))</formula>
    </cfRule>
    <cfRule type="containsText" dxfId="1" priority="3" operator="containsText" text="below">
      <formula>NOT(ISERROR(SEARCH("below",K7)))</formula>
    </cfRule>
    <cfRule type="containsText" dxfId="0" priority="4" operator="containsText" text="Louvre">
      <formula>NOT(ISERROR(SEARCH("Louvre",K7)))</formula>
    </cfRule>
  </conditionalFormatting>
  <dataValidations count="2">
    <dataValidation type="list" allowBlank="1" showInputMessage="1" showErrorMessage="1" sqref="H7:H56" xr:uid="{E8836805-AE27-4738-87BD-C6FB41799CE2}">
      <formula1>"Intake, Exhaust"</formula1>
    </dataValidation>
    <dataValidation type="list" allowBlank="1" showInputMessage="1" showErrorMessage="1" sqref="I7:I56" xr:uid="{562783F1-A945-49CE-BF74-C90E0D988D4B}">
      <formula1>"No Backing Screen, Bird Mesh Screen, Insect Mesh Screen"</formula1>
    </dataValidation>
  </dataValidations>
  <pageMargins left="0.70866141732283472" right="0.70866141732283472" top="0.74803149606299213" bottom="0.74803149606299213" header="0.31496062992125984" footer="0.31496062992125984"/>
  <pageSetup paperSize="9" scale="52" orientation="landscape" r:id="rId1"/>
  <ignoredErrors>
    <ignoredError sqref="J7:J5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F950CE-D569-40D1-AE81-5E074B8D2B72}">
          <x14:formula1>
            <xm:f>'Product Data'!$C$2:$Z$2</xm:f>
          </x14:formula1>
          <xm:sqref>C7:C56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2EE0-BB4F-469A-9064-4843A8011D59}">
  <sheetPr>
    <pageSetUpPr fitToPage="1"/>
  </sheetPr>
  <dimension ref="B2:AH52"/>
  <sheetViews>
    <sheetView topLeftCell="M1" zoomScaleNormal="100" workbookViewId="0">
      <selection activeCell="AF2" sqref="AF2:AF52"/>
    </sheetView>
  </sheetViews>
  <sheetFormatPr defaultRowHeight="14.25" x14ac:dyDescent="0.2"/>
  <cols>
    <col min="1" max="1" width="3.5703125" style="4" customWidth="1"/>
    <col min="2" max="2" width="9.7109375" style="6" customWidth="1"/>
    <col min="3" max="5" width="13.42578125" style="6" customWidth="1"/>
    <col min="6" max="6" width="13.42578125" style="4" customWidth="1"/>
    <col min="7" max="23" width="13.42578125" style="6" customWidth="1"/>
    <col min="24" max="28" width="13.42578125" style="4" customWidth="1"/>
    <col min="29" max="29" width="13.42578125" style="6" customWidth="1"/>
    <col min="30" max="16384" width="9.140625" style="4"/>
  </cols>
  <sheetData>
    <row r="2" spans="2:34" s="5" customFormat="1" ht="48" x14ac:dyDescent="0.2">
      <c r="B2" s="7" t="s">
        <v>24</v>
      </c>
      <c r="C2" s="7" t="s">
        <v>25</v>
      </c>
      <c r="D2" s="7" t="s">
        <v>26</v>
      </c>
      <c r="E2" s="7" t="s">
        <v>27</v>
      </c>
      <c r="F2" s="7" t="s">
        <v>131</v>
      </c>
      <c r="G2" s="7" t="s">
        <v>127</v>
      </c>
      <c r="H2" s="7" t="s">
        <v>80</v>
      </c>
      <c r="I2" s="7" t="s">
        <v>143</v>
      </c>
      <c r="J2" s="7" t="s">
        <v>128</v>
      </c>
      <c r="K2" s="7" t="s">
        <v>129</v>
      </c>
      <c r="L2" s="7" t="s">
        <v>130</v>
      </c>
      <c r="M2" s="7" t="s">
        <v>133</v>
      </c>
      <c r="N2" s="7" t="s">
        <v>134</v>
      </c>
      <c r="O2" s="7" t="s">
        <v>132</v>
      </c>
      <c r="P2" s="7" t="s">
        <v>140</v>
      </c>
      <c r="Q2" s="7" t="s">
        <v>151</v>
      </c>
      <c r="R2" s="7" t="s">
        <v>125</v>
      </c>
      <c r="S2" s="7" t="s">
        <v>28</v>
      </c>
      <c r="T2" s="7" t="s">
        <v>126</v>
      </c>
      <c r="U2" s="7" t="s">
        <v>95</v>
      </c>
      <c r="V2" s="7" t="s">
        <v>82</v>
      </c>
      <c r="W2" s="7" t="s">
        <v>83</v>
      </c>
      <c r="X2" s="7" t="s">
        <v>135</v>
      </c>
      <c r="Y2" s="7" t="s">
        <v>136</v>
      </c>
      <c r="Z2" s="7" t="s">
        <v>137</v>
      </c>
      <c r="AA2" s="7" t="s">
        <v>138</v>
      </c>
      <c r="AB2" s="7" t="s">
        <v>139</v>
      </c>
      <c r="AC2" s="7" t="s">
        <v>141</v>
      </c>
      <c r="AD2" s="7" t="s">
        <v>147</v>
      </c>
      <c r="AE2" s="7" t="s">
        <v>148</v>
      </c>
    </row>
    <row r="3" spans="2:34" x14ac:dyDescent="0.2">
      <c r="B3" s="8" t="s">
        <v>29</v>
      </c>
      <c r="C3" s="8">
        <f>'Ventilation Louvre Calculator'!C7</f>
        <v>0</v>
      </c>
      <c r="D3" s="8">
        <f>'Ventilation Louvre Calculator'!D7</f>
        <v>0</v>
      </c>
      <c r="E3" s="8">
        <f>'Ventilation Louvre Calculator'!E7</f>
        <v>0</v>
      </c>
      <c r="F3" s="13">
        <f>(D3/1000)*(E3/1000)</f>
        <v>0</v>
      </c>
      <c r="G3" s="13">
        <f>'Ventilation Louvre Calculator'!F7</f>
        <v>0</v>
      </c>
      <c r="H3" s="8">
        <f>'Ventilation Louvre Calculator'!H7</f>
        <v>0</v>
      </c>
      <c r="I3" s="8">
        <f>'Ventilation Louvre Calculator'!I7</f>
        <v>0</v>
      </c>
      <c r="J3" s="8" t="str">
        <f>IFERROR((HLOOKUP(C3,'Product Data'!C$2:Y$28,22,FALSE)),"")</f>
        <v/>
      </c>
      <c r="K3" s="8" t="str">
        <f>IFERROR((HLOOKUP(C3,'Product Data'!C$2:Y$28,23,FALSE)),"")</f>
        <v/>
      </c>
      <c r="L3" s="15" t="str">
        <f>IFERROR((HLOOKUP(C3,'Product Data'!C$2:Y$28,24,FALSE)),"")</f>
        <v/>
      </c>
      <c r="M3" s="8" t="e">
        <f>HLOOKUP(C3,'Product Data'!C$2:Y$28,25,FALSE)</f>
        <v>#N/A</v>
      </c>
      <c r="N3" s="8" t="e">
        <f>HLOOKUP(C3,'Product Data'!C$2:Y$28,26,FALSE)</f>
        <v>#N/A</v>
      </c>
      <c r="O3" s="15" t="e">
        <f>HLOOKUP(C3,'Product Data'!C$2:Y$28,27,FALSE)</f>
        <v>#N/A</v>
      </c>
      <c r="P3" s="9" t="str">
        <f t="shared" ref="P3:P34" si="0">IFERROR((G3/F3),"")</f>
        <v/>
      </c>
      <c r="Q3" s="9" t="str">
        <f>IFERROR((G3/AA3),"")</f>
        <v/>
      </c>
      <c r="R3" s="13" t="str">
        <f>IFERROR(IF(D3&lt;(J3+K3+1),"",(G3/AB3)),"")</f>
        <v/>
      </c>
      <c r="S3" s="10" t="str">
        <f>IFERROR(IF(AND(D3&lt;(J3+K3+1),NOT(D3=0)),"Louvre",(((HLOOKUP(C3,'Product Data'!$C$2:$Z$11,IF(H3="Intake",7,IF(H3="Exhaust",9,"")),FALSE))*AC3^(HLOOKUP(C3,'Product Data'!$C$2:$Z$11,IF(H3="Intake",8,IF(H3="Exhaust",10,"")),FALSE)))+(IF(I3="No Backing Screen",0,IF(I3="Bird Mesh Screen",AD3,IF(I3="Insect Mesh Screen",AE3,0)))))),"")</f>
        <v/>
      </c>
      <c r="T3" s="11" t="str">
        <f>IFERROR(IF(AND(D3&lt;(J3+K3+1),NOT(D3=0)),"height",(AB3/F3)),"")</f>
        <v/>
      </c>
      <c r="U3" s="11" t="str">
        <f>IF(S3="","",(IFERROR(IF(AND(D3&lt;(J3+K3+1),NOT(D3=0)),"below",(HLOOKUP(C3,'Product Data'!$B$2:$Z$22,(IF(H3="Exhaust",14,IF(AC3&lt;0.01,14,IF(AC3&lt;0.5,15,IF(AC3&lt;1,16,IF(AC3&lt;1.5,17,IF(AC3&lt;2,18,IF(AC3&lt;2.5,19,IF(AC3&lt;3,20,IF(AC3&lt;3.5,21,21)))))))))),FALSE))),"")))</f>
        <v/>
      </c>
      <c r="V3" s="12" t="str">
        <f>IF(U3="","",(IF(AND(D3&lt;(J3+K3+1),NOT(D3=0)),"minimum",(IF(U3='Product Data'!$B$37,'Product Data'!$C$37,IF(U3&gt;'Product Data'!$B$33,'Product Data'!$C$33,IF(U3&gt;'Product Data'!$B$34,'Product Data'!$C$34,IF(U3&gt;'Product Data'!$B$35,'Product Data'!$C$35,IF(U3&gt;'Product Data'!$B$36,'Product Data'!$C$36,"")))))))))</f>
        <v/>
      </c>
      <c r="W3" s="12" t="str">
        <f>IFERROR(IF(D3&lt;(J3+K3+1),"",(HLOOKUP(C3,'Product Data'!$C$2:$Z$13,IF(H3="Intake",11,IF(H3="Exhaust",12,"")),FALSE))),"")</f>
        <v/>
      </c>
      <c r="X3" s="16" t="e">
        <f>((D3-(J3+K3))/1000)*((E3-(J3*2))/1000)</f>
        <v>#VALUE!</v>
      </c>
      <c r="Y3" s="15" t="e">
        <f>X3/F3</f>
        <v>#VALUE!</v>
      </c>
      <c r="Z3" s="15" t="str">
        <f>IFERROR((IF((O3-Y3)&gt;0,(O3-Y3),0)),"")</f>
        <v/>
      </c>
      <c r="AA3" s="16" t="e">
        <f>IF(Z3&lt;0,F3,(F3*(1-Z3)))</f>
        <v>#VALUE!</v>
      </c>
      <c r="AB3" s="16" t="e">
        <f t="shared" ref="AB3:AB34" si="1">X3*L3</f>
        <v>#VALUE!</v>
      </c>
      <c r="AC3" s="9" t="e">
        <f t="shared" ref="AC3:AC34" si="2">G3/(F3*(1-Z3))</f>
        <v>#VALUE!</v>
      </c>
      <c r="AD3" s="9" t="e">
        <f>0.0125-0.09166664*((G3/((D3/1000)*(E3/1000))))+0.8595238*((G3/((D3/1000)*(E3/1000))))^2</f>
        <v>#DIV/0!</v>
      </c>
      <c r="AE3" s="9" t="e">
        <f>0.03333333-0.3714286*((G3/((D3/1000)*(E3/1000))))+1.72381*((G3/((D3/1000)*(E3/1000))))^2</f>
        <v>#DIV/0!</v>
      </c>
    </row>
    <row r="4" spans="2:34" x14ac:dyDescent="0.2">
      <c r="B4" s="8" t="s">
        <v>30</v>
      </c>
      <c r="C4" s="8">
        <f>'Ventilation Louvre Calculator'!C8</f>
        <v>0</v>
      </c>
      <c r="D4" s="8">
        <f>'Ventilation Louvre Calculator'!D8</f>
        <v>0</v>
      </c>
      <c r="E4" s="8">
        <f>'Ventilation Louvre Calculator'!E8</f>
        <v>0</v>
      </c>
      <c r="F4" s="13">
        <f t="shared" ref="F4:F52" si="3">(D4/1000)*(E4/1000)</f>
        <v>0</v>
      </c>
      <c r="G4" s="13">
        <f>'Ventilation Louvre Calculator'!F8</f>
        <v>0</v>
      </c>
      <c r="H4" s="8">
        <f>'Ventilation Louvre Calculator'!H8</f>
        <v>0</v>
      </c>
      <c r="I4" s="8">
        <f>'Ventilation Louvre Calculator'!I8</f>
        <v>0</v>
      </c>
      <c r="J4" s="8" t="e">
        <f>HLOOKUP(C4,'Product Data'!C$2:Y$28,22,FALSE)</f>
        <v>#N/A</v>
      </c>
      <c r="K4" s="8" t="e">
        <f>HLOOKUP(C4,'Product Data'!C$2:Y$28,23,FALSE)</f>
        <v>#N/A</v>
      </c>
      <c r="L4" s="15" t="e">
        <f>HLOOKUP(C4,'Product Data'!C$2:Y$28,24,FALSE)</f>
        <v>#N/A</v>
      </c>
      <c r="M4" s="8" t="e">
        <f>HLOOKUP(C4,'Product Data'!C$2:Y$28,25,FALSE)</f>
        <v>#N/A</v>
      </c>
      <c r="N4" s="8" t="e">
        <f>HLOOKUP(C4,'Product Data'!C$2:Y$28,26,FALSE)</f>
        <v>#N/A</v>
      </c>
      <c r="O4" s="15" t="e">
        <f>HLOOKUP(C4,'Product Data'!C$2:Y$28,27,FALSE)</f>
        <v>#N/A</v>
      </c>
      <c r="P4" s="9" t="str">
        <f t="shared" si="0"/>
        <v/>
      </c>
      <c r="Q4" s="9" t="str">
        <f t="shared" ref="Q4:Q52" si="4">IFERROR((G4/AA4),"")</f>
        <v/>
      </c>
      <c r="R4" s="13" t="str">
        <f t="shared" ref="R4:R52" si="5">IFERROR(IF(D4&lt;(J4+K4+1),"",(G4/AB4)),"")</f>
        <v/>
      </c>
      <c r="S4" s="10" t="str">
        <f>IFERROR(IF(AND(D4&lt;(J4+K4+1),NOT(D4=0)),"Louvre",(((HLOOKUP(C4,'Product Data'!$C$2:$Z$11,IF(H4="Intake",7,IF(H4="Exhaust",9,"")),FALSE))*AC4^(HLOOKUP(C4,'Product Data'!$C$2:$Z$11,IF(H4="Intake",8,IF(H4="Exhaust",10,"")),FALSE)))+(IF(I4="No Backing Screen",0,IF(I4="Bird Mesh Screen",AD4,IF(I4="Insect Mesh Screen",AE4,0)))))),"")</f>
        <v/>
      </c>
      <c r="T4" s="11" t="str">
        <f t="shared" ref="T4:T52" si="6">IFERROR(IF(AND(D4&lt;(J4+K4+1),NOT(D4=0)),"height",(AB4/F4)),"")</f>
        <v/>
      </c>
      <c r="U4" s="11" t="str">
        <f>IF(S4="","",(IFERROR(IF(AND(D4&lt;(J4+K4+1),NOT(D4=0)),"below",(HLOOKUP(C4,'Product Data'!$B$2:$Z$22,(IF(H4="Exhaust",14,IF(AC4&lt;0.01,14,IF(AC4&lt;0.5,15,IF(AC4&lt;1,16,IF(AC4&lt;1.5,17,IF(AC4&lt;2,18,IF(AC4&lt;2.5,19,IF(AC4&lt;3,20,IF(AC4&lt;3.5,21,21)))))))))),FALSE))),"")))</f>
        <v/>
      </c>
      <c r="V4" s="12" t="str">
        <f>IF(U4="","",(IF(AND(D4&lt;(J4+K4+1),NOT(D4=0)),"minimum",(IF(U4='Product Data'!$B$37,'Product Data'!$C$37,IF(U4&gt;'Product Data'!$B$33,'Product Data'!$C$33,IF(U4&gt;'Product Data'!$B$34,'Product Data'!$C$34,IF(U4&gt;'Product Data'!$B$35,'Product Data'!$C$35,IF(U4&gt;'Product Data'!$B$36,'Product Data'!$C$36,"")))))))))</f>
        <v/>
      </c>
      <c r="W4" s="12" t="str">
        <f>IFERROR(IF(D4&lt;(J4+K4+1),"",(HLOOKUP(C4,'Product Data'!$C$2:$Z$13,IF(H4="Intake",11,IF(H4="Exhaust",12,"")),FALSE))),"")</f>
        <v/>
      </c>
      <c r="X4" s="16" t="e">
        <f t="shared" ref="X4:X34" si="7">((D4-(J4+K4))/1000)*((E4-(J4*2))/1000)</f>
        <v>#N/A</v>
      </c>
      <c r="Y4" s="15" t="e">
        <f t="shared" ref="Y4:Y34" si="8">X4/F4</f>
        <v>#N/A</v>
      </c>
      <c r="Z4" s="15" t="str">
        <f t="shared" ref="Z4:Z52" si="9">IFERROR((IF((O4-Y4)&gt;0,(O4-Y4),0)),"")</f>
        <v/>
      </c>
      <c r="AA4" s="16" t="e">
        <f t="shared" ref="AA4:AA34" si="10">IF(Z4&lt;0,F4,(F4*(1-Z4)))</f>
        <v>#VALUE!</v>
      </c>
      <c r="AB4" s="16" t="e">
        <f t="shared" si="1"/>
        <v>#N/A</v>
      </c>
      <c r="AC4" s="9" t="e">
        <f t="shared" si="2"/>
        <v>#VALUE!</v>
      </c>
      <c r="AD4" s="9" t="e">
        <f t="shared" ref="AD4:AD52" si="11">0.0125-0.09166664*((G4/((D4/1000)*(E4/1000))))+0.8595238*((G4/((D4/1000)*(E4/1000))))^2</f>
        <v>#DIV/0!</v>
      </c>
      <c r="AE4" s="9" t="e">
        <f t="shared" ref="AE4:AE52" si="12">0.03333333-0.3714286*((G4/((D4/1000)*(E4/1000))))+1.72381*((G4/((D4/1000)*(E4/1000))))^2</f>
        <v>#DIV/0!</v>
      </c>
    </row>
    <row r="5" spans="2:34" ht="15" x14ac:dyDescent="0.25">
      <c r="B5" s="8" t="s">
        <v>31</v>
      </c>
      <c r="C5" s="8">
        <f>'Ventilation Louvre Calculator'!C9</f>
        <v>0</v>
      </c>
      <c r="D5" s="8">
        <f>'Ventilation Louvre Calculator'!D9</f>
        <v>0</v>
      </c>
      <c r="E5" s="8">
        <f>'Ventilation Louvre Calculator'!E9</f>
        <v>0</v>
      </c>
      <c r="F5" s="13">
        <f t="shared" si="3"/>
        <v>0</v>
      </c>
      <c r="G5" s="13">
        <f>'Ventilation Louvre Calculator'!F9</f>
        <v>0</v>
      </c>
      <c r="H5" s="8">
        <f>'Ventilation Louvre Calculator'!H9</f>
        <v>0</v>
      </c>
      <c r="I5" s="8">
        <f>'Ventilation Louvre Calculator'!I9</f>
        <v>0</v>
      </c>
      <c r="J5" s="8" t="e">
        <f>HLOOKUP(C5,'Product Data'!C$2:Y$28,22,FALSE)</f>
        <v>#N/A</v>
      </c>
      <c r="K5" s="8" t="e">
        <f>HLOOKUP(C5,'Product Data'!C$2:Y$28,23,FALSE)</f>
        <v>#N/A</v>
      </c>
      <c r="L5" s="15" t="e">
        <f>HLOOKUP(C5,'Product Data'!C$2:Y$28,24,FALSE)</f>
        <v>#N/A</v>
      </c>
      <c r="M5" s="8" t="e">
        <f>HLOOKUP(C5,'Product Data'!C$2:Y$28,25,FALSE)</f>
        <v>#N/A</v>
      </c>
      <c r="N5" s="8" t="e">
        <f>HLOOKUP(C5,'Product Data'!C$2:Y$28,26,FALSE)</f>
        <v>#N/A</v>
      </c>
      <c r="O5" s="15" t="e">
        <f>HLOOKUP(C5,'Product Data'!C$2:Y$28,27,FALSE)</f>
        <v>#N/A</v>
      </c>
      <c r="P5" s="9" t="str">
        <f t="shared" si="0"/>
        <v/>
      </c>
      <c r="Q5" s="9" t="str">
        <f t="shared" si="4"/>
        <v/>
      </c>
      <c r="R5" s="13" t="str">
        <f t="shared" si="5"/>
        <v/>
      </c>
      <c r="S5" s="10" t="str">
        <f>IFERROR(IF(AND(D5&lt;(J5+K5+1),NOT(D5=0)),"Louvre",(((HLOOKUP(C5,'Product Data'!$C$2:$Z$11,IF(H5="Intake",7,IF(H5="Exhaust",9,"")),FALSE))*AC5^(HLOOKUP(C5,'Product Data'!$C$2:$Z$11,IF(H5="Intake",8,IF(H5="Exhaust",10,"")),FALSE)))+(IF(I5="No Backing Screen",0,IF(I5="Bird Mesh Screen",AD5,IF(I5="Insect Mesh Screen",AE5,0)))))),"")</f>
        <v/>
      </c>
      <c r="T5" s="11" t="str">
        <f t="shared" si="6"/>
        <v/>
      </c>
      <c r="U5" s="11" t="str">
        <f>IF(S5="","",(IFERROR(IF(AND(D5&lt;(J5+K5+1),NOT(D5=0)),"below",(HLOOKUP(C5,'Product Data'!$B$2:$Z$22,(IF(H5="Exhaust",14,IF(AC5&lt;0.01,14,IF(AC5&lt;0.5,15,IF(AC5&lt;1,16,IF(AC5&lt;1.5,17,IF(AC5&lt;2,18,IF(AC5&lt;2.5,19,IF(AC5&lt;3,20,IF(AC5&lt;3.5,21,21)))))))))),FALSE))),"")))</f>
        <v/>
      </c>
      <c r="V5" s="12" t="str">
        <f>IF(U5="","",(IF(AND(D5&lt;(J5+K5+1),NOT(D5=0)),"minimum",(IF(U5='Product Data'!$B$37,'Product Data'!$C$37,IF(U5&gt;'Product Data'!$B$33,'Product Data'!$C$33,IF(U5&gt;'Product Data'!$B$34,'Product Data'!$C$34,IF(U5&gt;'Product Data'!$B$35,'Product Data'!$C$35,IF(U5&gt;'Product Data'!$B$36,'Product Data'!$C$36,"")))))))))</f>
        <v/>
      </c>
      <c r="W5" s="12" t="str">
        <f>IFERROR(IF(D5&lt;(J5+K5+1),"",(HLOOKUP(C5,'Product Data'!$C$2:$Z$13,IF(H5="Intake",11,IF(H5="Exhaust",12,"")),FALSE))),"")</f>
        <v/>
      </c>
      <c r="X5" s="16" t="e">
        <f t="shared" si="7"/>
        <v>#N/A</v>
      </c>
      <c r="Y5" s="15" t="e">
        <f t="shared" si="8"/>
        <v>#N/A</v>
      </c>
      <c r="Z5" s="15" t="str">
        <f t="shared" si="9"/>
        <v/>
      </c>
      <c r="AA5" s="16" t="e">
        <f t="shared" si="10"/>
        <v>#VALUE!</v>
      </c>
      <c r="AB5" s="16" t="e">
        <f t="shared" si="1"/>
        <v>#N/A</v>
      </c>
      <c r="AC5" s="9" t="e">
        <f t="shared" si="2"/>
        <v>#VALUE!</v>
      </c>
      <c r="AD5" s="9" t="e">
        <f t="shared" si="11"/>
        <v>#DIV/0!</v>
      </c>
      <c r="AE5" s="9" t="e">
        <f t="shared" si="12"/>
        <v>#DIV/0!</v>
      </c>
      <c r="AF5"/>
      <c r="AG5"/>
      <c r="AH5"/>
    </row>
    <row r="6" spans="2:34" x14ac:dyDescent="0.2">
      <c r="B6" s="8" t="s">
        <v>32</v>
      </c>
      <c r="C6" s="8">
        <f>'Ventilation Louvre Calculator'!C10</f>
        <v>0</v>
      </c>
      <c r="D6" s="8">
        <f>'Ventilation Louvre Calculator'!D10</f>
        <v>0</v>
      </c>
      <c r="E6" s="8">
        <f>'Ventilation Louvre Calculator'!E10</f>
        <v>0</v>
      </c>
      <c r="F6" s="13">
        <f t="shared" si="3"/>
        <v>0</v>
      </c>
      <c r="G6" s="13">
        <f>'Ventilation Louvre Calculator'!F10</f>
        <v>0</v>
      </c>
      <c r="H6" s="8">
        <f>'Ventilation Louvre Calculator'!H10</f>
        <v>0</v>
      </c>
      <c r="I6" s="8">
        <f>'Ventilation Louvre Calculator'!I10</f>
        <v>0</v>
      </c>
      <c r="J6" s="8" t="e">
        <f>HLOOKUP(C6,'Product Data'!C$2:Y$28,22,FALSE)</f>
        <v>#N/A</v>
      </c>
      <c r="K6" s="8" t="e">
        <f>HLOOKUP(C6,'Product Data'!C$2:Y$28,23,FALSE)</f>
        <v>#N/A</v>
      </c>
      <c r="L6" s="15" t="e">
        <f>HLOOKUP(C6,'Product Data'!C$2:Y$28,24,FALSE)</f>
        <v>#N/A</v>
      </c>
      <c r="M6" s="8" t="e">
        <f>HLOOKUP(C6,'Product Data'!C$2:Y$28,25,FALSE)</f>
        <v>#N/A</v>
      </c>
      <c r="N6" s="8" t="e">
        <f>HLOOKUP(C6,'Product Data'!C$2:Y$28,26,FALSE)</f>
        <v>#N/A</v>
      </c>
      <c r="O6" s="15" t="e">
        <f>HLOOKUP(C6,'Product Data'!C$2:Y$28,27,FALSE)</f>
        <v>#N/A</v>
      </c>
      <c r="P6" s="9" t="str">
        <f t="shared" si="0"/>
        <v/>
      </c>
      <c r="Q6" s="9" t="str">
        <f t="shared" si="4"/>
        <v/>
      </c>
      <c r="R6" s="13" t="str">
        <f t="shared" si="5"/>
        <v/>
      </c>
      <c r="S6" s="10" t="str">
        <f>IFERROR(IF(AND(D6&lt;(J6+K6+1),NOT(D6=0)),"Louvre",(((HLOOKUP(C6,'Product Data'!$C$2:$Z$11,IF(H6="Intake",7,IF(H6="Exhaust",9,"")),FALSE))*AC6^(HLOOKUP(C6,'Product Data'!$C$2:$Z$11,IF(H6="Intake",8,IF(H6="Exhaust",10,"")),FALSE)))+(IF(I6="No Backing Screen",0,IF(I6="Bird Mesh Screen",AD6,IF(I6="Insect Mesh Screen",AE6,0)))))),"")</f>
        <v/>
      </c>
      <c r="T6" s="11" t="str">
        <f t="shared" si="6"/>
        <v/>
      </c>
      <c r="U6" s="11" t="str">
        <f>IF(S6="","",(IFERROR(IF(AND(D6&lt;(J6+K6+1),NOT(D6=0)),"below",(HLOOKUP(C6,'Product Data'!$B$2:$Z$22,(IF(H6="Exhaust",14,IF(AC6&lt;0.01,14,IF(AC6&lt;0.5,15,IF(AC6&lt;1,16,IF(AC6&lt;1.5,17,IF(AC6&lt;2,18,IF(AC6&lt;2.5,19,IF(AC6&lt;3,20,IF(AC6&lt;3.5,21,21)))))))))),FALSE))),"")))</f>
        <v/>
      </c>
      <c r="V6" s="12" t="str">
        <f>IF(U6="","",(IF(AND(D6&lt;(J6+K6+1),NOT(D6=0)),"minimum",(IF(U6='Product Data'!$B$37,'Product Data'!$C$37,IF(U6&gt;'Product Data'!$B$33,'Product Data'!$C$33,IF(U6&gt;'Product Data'!$B$34,'Product Data'!$C$34,IF(U6&gt;'Product Data'!$B$35,'Product Data'!$C$35,IF(U6&gt;'Product Data'!$B$36,'Product Data'!$C$36,"")))))))))</f>
        <v/>
      </c>
      <c r="W6" s="12" t="str">
        <f>IFERROR(IF(D6&lt;(J6+K6+1),"",(HLOOKUP(C6,'Product Data'!$C$2:$Z$13,IF(H6="Intake",11,IF(H6="Exhaust",12,"")),FALSE))),"")</f>
        <v/>
      </c>
      <c r="X6" s="16" t="e">
        <f t="shared" si="7"/>
        <v>#N/A</v>
      </c>
      <c r="Y6" s="15" t="e">
        <f t="shared" si="8"/>
        <v>#N/A</v>
      </c>
      <c r="Z6" s="15" t="str">
        <f t="shared" si="9"/>
        <v/>
      </c>
      <c r="AA6" s="16" t="e">
        <f t="shared" si="10"/>
        <v>#VALUE!</v>
      </c>
      <c r="AB6" s="16" t="e">
        <f t="shared" si="1"/>
        <v>#N/A</v>
      </c>
      <c r="AC6" s="9" t="e">
        <f t="shared" si="2"/>
        <v>#VALUE!</v>
      </c>
      <c r="AD6" s="9" t="e">
        <f t="shared" si="11"/>
        <v>#DIV/0!</v>
      </c>
      <c r="AE6" s="9" t="e">
        <f t="shared" si="12"/>
        <v>#DIV/0!</v>
      </c>
    </row>
    <row r="7" spans="2:34" x14ac:dyDescent="0.2">
      <c r="B7" s="8" t="s">
        <v>33</v>
      </c>
      <c r="C7" s="8">
        <f>'Ventilation Louvre Calculator'!C11</f>
        <v>0</v>
      </c>
      <c r="D7" s="8">
        <f>'Ventilation Louvre Calculator'!D11</f>
        <v>0</v>
      </c>
      <c r="E7" s="8">
        <f>'Ventilation Louvre Calculator'!E11</f>
        <v>0</v>
      </c>
      <c r="F7" s="13">
        <f t="shared" si="3"/>
        <v>0</v>
      </c>
      <c r="G7" s="13">
        <f>'Ventilation Louvre Calculator'!F11</f>
        <v>0</v>
      </c>
      <c r="H7" s="8">
        <f>'Ventilation Louvre Calculator'!H11</f>
        <v>0</v>
      </c>
      <c r="I7" s="8">
        <f>'Ventilation Louvre Calculator'!I11</f>
        <v>0</v>
      </c>
      <c r="J7" s="8" t="e">
        <f>HLOOKUP(C7,'Product Data'!C$2:Y$28,22,FALSE)</f>
        <v>#N/A</v>
      </c>
      <c r="K7" s="8" t="e">
        <f>HLOOKUP(C7,'Product Data'!C$2:Y$28,23,FALSE)</f>
        <v>#N/A</v>
      </c>
      <c r="L7" s="15" t="e">
        <f>HLOOKUP(C7,'Product Data'!C$2:Y$28,24,FALSE)</f>
        <v>#N/A</v>
      </c>
      <c r="M7" s="8" t="e">
        <f>HLOOKUP(C7,'Product Data'!C$2:Y$28,25,FALSE)</f>
        <v>#N/A</v>
      </c>
      <c r="N7" s="8" t="e">
        <f>HLOOKUP(C7,'Product Data'!C$2:Y$28,26,FALSE)</f>
        <v>#N/A</v>
      </c>
      <c r="O7" s="15" t="e">
        <f>HLOOKUP(C7,'Product Data'!C$2:Y$28,27,FALSE)</f>
        <v>#N/A</v>
      </c>
      <c r="P7" s="9" t="str">
        <f t="shared" si="0"/>
        <v/>
      </c>
      <c r="Q7" s="9" t="str">
        <f t="shared" si="4"/>
        <v/>
      </c>
      <c r="R7" s="13" t="str">
        <f t="shared" si="5"/>
        <v/>
      </c>
      <c r="S7" s="10" t="str">
        <f>IFERROR(IF(AND(D7&lt;(J7+K7+1),NOT(D7=0)),"Louvre",(((HLOOKUP(C7,'Product Data'!$C$2:$Z$11,IF(H7="Intake",7,IF(H7="Exhaust",9,"")),FALSE))*AC7^(HLOOKUP(C7,'Product Data'!$C$2:$Z$11,IF(H7="Intake",8,IF(H7="Exhaust",10,"")),FALSE)))+(IF(I7="No Backing Screen",0,IF(I7="Bird Mesh Screen",AD7,IF(I7="Insect Mesh Screen",AE7,0)))))),"")</f>
        <v/>
      </c>
      <c r="T7" s="11" t="str">
        <f t="shared" si="6"/>
        <v/>
      </c>
      <c r="U7" s="11" t="str">
        <f>IF(S7="","",(IFERROR(IF(AND(D7&lt;(J7+K7+1),NOT(D7=0)),"below",(HLOOKUP(C7,'Product Data'!$B$2:$Z$22,(IF(H7="Exhaust",14,IF(AC7&lt;0.01,14,IF(AC7&lt;0.5,15,IF(AC7&lt;1,16,IF(AC7&lt;1.5,17,IF(AC7&lt;2,18,IF(AC7&lt;2.5,19,IF(AC7&lt;3,20,IF(AC7&lt;3.5,21,21)))))))))),FALSE))),"")))</f>
        <v/>
      </c>
      <c r="V7" s="12" t="str">
        <f>IF(U7="","",(IF(AND(D7&lt;(J7+K7+1),NOT(D7=0)),"minimum",(IF(U7='Product Data'!$B$37,'Product Data'!$C$37,IF(U7&gt;'Product Data'!$B$33,'Product Data'!$C$33,IF(U7&gt;'Product Data'!$B$34,'Product Data'!$C$34,IF(U7&gt;'Product Data'!$B$35,'Product Data'!$C$35,IF(U7&gt;'Product Data'!$B$36,'Product Data'!$C$36,"")))))))))</f>
        <v/>
      </c>
      <c r="W7" s="12" t="str">
        <f>IFERROR(IF(D7&lt;(J7+K7+1),"",(HLOOKUP(C7,'Product Data'!$C$2:$Z$13,IF(H7="Intake",11,IF(H7="Exhaust",12,"")),FALSE))),"")</f>
        <v/>
      </c>
      <c r="X7" s="16" t="e">
        <f t="shared" si="7"/>
        <v>#N/A</v>
      </c>
      <c r="Y7" s="15" t="e">
        <f t="shared" si="8"/>
        <v>#N/A</v>
      </c>
      <c r="Z7" s="15" t="str">
        <f t="shared" si="9"/>
        <v/>
      </c>
      <c r="AA7" s="16" t="e">
        <f t="shared" si="10"/>
        <v>#VALUE!</v>
      </c>
      <c r="AB7" s="16" t="e">
        <f t="shared" si="1"/>
        <v>#N/A</v>
      </c>
      <c r="AC7" s="9" t="e">
        <f t="shared" si="2"/>
        <v>#VALUE!</v>
      </c>
      <c r="AD7" s="9" t="e">
        <f t="shared" si="11"/>
        <v>#DIV/0!</v>
      </c>
      <c r="AE7" s="9" t="e">
        <f t="shared" si="12"/>
        <v>#DIV/0!</v>
      </c>
    </row>
    <row r="8" spans="2:34" x14ac:dyDescent="0.2">
      <c r="B8" s="8" t="s">
        <v>34</v>
      </c>
      <c r="C8" s="8">
        <f>'Ventilation Louvre Calculator'!C12</f>
        <v>0</v>
      </c>
      <c r="D8" s="8">
        <f>'Ventilation Louvre Calculator'!D12</f>
        <v>0</v>
      </c>
      <c r="E8" s="8">
        <f>'Ventilation Louvre Calculator'!E12</f>
        <v>0</v>
      </c>
      <c r="F8" s="13">
        <f t="shared" si="3"/>
        <v>0</v>
      </c>
      <c r="G8" s="13">
        <f>'Ventilation Louvre Calculator'!F12</f>
        <v>0</v>
      </c>
      <c r="H8" s="8">
        <f>'Ventilation Louvre Calculator'!H12</f>
        <v>0</v>
      </c>
      <c r="I8" s="8">
        <f>'Ventilation Louvre Calculator'!I12</f>
        <v>0</v>
      </c>
      <c r="J8" s="8" t="e">
        <f>HLOOKUP(C8,'Product Data'!C$2:Y$28,22,FALSE)</f>
        <v>#N/A</v>
      </c>
      <c r="K8" s="8" t="e">
        <f>HLOOKUP(C8,'Product Data'!C$2:Y$28,23,FALSE)</f>
        <v>#N/A</v>
      </c>
      <c r="L8" s="15" t="e">
        <f>HLOOKUP(C8,'Product Data'!C$2:Y$28,24,FALSE)</f>
        <v>#N/A</v>
      </c>
      <c r="M8" s="8" t="e">
        <f>HLOOKUP(C8,'Product Data'!C$2:Y$28,25,FALSE)</f>
        <v>#N/A</v>
      </c>
      <c r="N8" s="8" t="e">
        <f>HLOOKUP(C8,'Product Data'!C$2:Y$28,26,FALSE)</f>
        <v>#N/A</v>
      </c>
      <c r="O8" s="15" t="e">
        <f>HLOOKUP(C8,'Product Data'!C$2:Y$28,27,FALSE)</f>
        <v>#N/A</v>
      </c>
      <c r="P8" s="9" t="str">
        <f t="shared" si="0"/>
        <v/>
      </c>
      <c r="Q8" s="9" t="str">
        <f t="shared" si="4"/>
        <v/>
      </c>
      <c r="R8" s="13" t="str">
        <f t="shared" si="5"/>
        <v/>
      </c>
      <c r="S8" s="10" t="str">
        <f>IFERROR(IF(AND(D8&lt;(J8+K8+1),NOT(D8=0)),"Louvre",(((HLOOKUP(C8,'Product Data'!$C$2:$Z$11,IF(H8="Intake",7,IF(H8="Exhaust",9,"")),FALSE))*AC8^(HLOOKUP(C8,'Product Data'!$C$2:$Z$11,IF(H8="Intake",8,IF(H8="Exhaust",10,"")),FALSE)))+(IF(I8="No Backing Screen",0,IF(I8="Bird Mesh Screen",AD8,IF(I8="Insect Mesh Screen",AE8,0)))))),"")</f>
        <v/>
      </c>
      <c r="T8" s="11" t="str">
        <f t="shared" si="6"/>
        <v/>
      </c>
      <c r="U8" s="11" t="str">
        <f>IF(S8="","",(IFERROR(IF(AND(D8&lt;(J8+K8+1),NOT(D8=0)),"below",(HLOOKUP(C8,'Product Data'!$B$2:$Z$22,(IF(H8="Exhaust",14,IF(AC8&lt;0.01,14,IF(AC8&lt;0.5,15,IF(AC8&lt;1,16,IF(AC8&lt;1.5,17,IF(AC8&lt;2,18,IF(AC8&lt;2.5,19,IF(AC8&lt;3,20,IF(AC8&lt;3.5,21,21)))))))))),FALSE))),"")))</f>
        <v/>
      </c>
      <c r="V8" s="12" t="str">
        <f>IF(U8="","",(IF(AND(D8&lt;(J8+K8+1),NOT(D8=0)),"minimum",(IF(U8='Product Data'!$B$37,'Product Data'!$C$37,IF(U8&gt;'Product Data'!$B$33,'Product Data'!$C$33,IF(U8&gt;'Product Data'!$B$34,'Product Data'!$C$34,IF(U8&gt;'Product Data'!$B$35,'Product Data'!$C$35,IF(U8&gt;'Product Data'!$B$36,'Product Data'!$C$36,"")))))))))</f>
        <v/>
      </c>
      <c r="W8" s="12" t="str">
        <f>IFERROR(IF(D8&lt;(J8+K8+1),"",(HLOOKUP(C8,'Product Data'!$C$2:$Z$13,IF(H8="Intake",11,IF(H8="Exhaust",12,"")),FALSE))),"")</f>
        <v/>
      </c>
      <c r="X8" s="16" t="e">
        <f t="shared" si="7"/>
        <v>#N/A</v>
      </c>
      <c r="Y8" s="15" t="e">
        <f t="shared" si="8"/>
        <v>#N/A</v>
      </c>
      <c r="Z8" s="15" t="str">
        <f t="shared" si="9"/>
        <v/>
      </c>
      <c r="AA8" s="16" t="e">
        <f t="shared" si="10"/>
        <v>#VALUE!</v>
      </c>
      <c r="AB8" s="16" t="e">
        <f t="shared" si="1"/>
        <v>#N/A</v>
      </c>
      <c r="AC8" s="9" t="e">
        <f t="shared" si="2"/>
        <v>#VALUE!</v>
      </c>
      <c r="AD8" s="9" t="e">
        <f t="shared" si="11"/>
        <v>#DIV/0!</v>
      </c>
      <c r="AE8" s="9" t="e">
        <f t="shared" si="12"/>
        <v>#DIV/0!</v>
      </c>
    </row>
    <row r="9" spans="2:34" x14ac:dyDescent="0.2">
      <c r="B9" s="8" t="s">
        <v>35</v>
      </c>
      <c r="C9" s="8">
        <f>'Ventilation Louvre Calculator'!C13</f>
        <v>0</v>
      </c>
      <c r="D9" s="8">
        <f>'Ventilation Louvre Calculator'!D13</f>
        <v>0</v>
      </c>
      <c r="E9" s="8">
        <f>'Ventilation Louvre Calculator'!E13</f>
        <v>0</v>
      </c>
      <c r="F9" s="13">
        <f t="shared" si="3"/>
        <v>0</v>
      </c>
      <c r="G9" s="13">
        <f>'Ventilation Louvre Calculator'!F13</f>
        <v>0</v>
      </c>
      <c r="H9" s="8">
        <f>'Ventilation Louvre Calculator'!H13</f>
        <v>0</v>
      </c>
      <c r="I9" s="8">
        <f>'Ventilation Louvre Calculator'!I13</f>
        <v>0</v>
      </c>
      <c r="J9" s="8" t="e">
        <f>HLOOKUP(C9,'Product Data'!C$2:Y$28,22,FALSE)</f>
        <v>#N/A</v>
      </c>
      <c r="K9" s="8" t="e">
        <f>HLOOKUP(C9,'Product Data'!C$2:Y$28,23,FALSE)</f>
        <v>#N/A</v>
      </c>
      <c r="L9" s="15" t="e">
        <f>HLOOKUP(C9,'Product Data'!C$2:Y$28,24,FALSE)</f>
        <v>#N/A</v>
      </c>
      <c r="M9" s="8" t="e">
        <f>HLOOKUP(C9,'Product Data'!C$2:Y$28,25,FALSE)</f>
        <v>#N/A</v>
      </c>
      <c r="N9" s="8" t="e">
        <f>HLOOKUP(C9,'Product Data'!C$2:Y$28,26,FALSE)</f>
        <v>#N/A</v>
      </c>
      <c r="O9" s="15" t="e">
        <f>HLOOKUP(C9,'Product Data'!C$2:Y$28,27,FALSE)</f>
        <v>#N/A</v>
      </c>
      <c r="P9" s="9" t="str">
        <f t="shared" si="0"/>
        <v/>
      </c>
      <c r="Q9" s="9" t="str">
        <f t="shared" si="4"/>
        <v/>
      </c>
      <c r="R9" s="13" t="str">
        <f t="shared" si="5"/>
        <v/>
      </c>
      <c r="S9" s="10" t="str">
        <f>IFERROR(IF(AND(D9&lt;(J9+K9+1),NOT(D9=0)),"Louvre",(((HLOOKUP(C9,'Product Data'!$C$2:$Z$11,IF(H9="Intake",7,IF(H9="Exhaust",9,"")),FALSE))*AC9^(HLOOKUP(C9,'Product Data'!$C$2:$Z$11,IF(H9="Intake",8,IF(H9="Exhaust",10,"")),FALSE)))+(IF(I9="No Backing Screen",0,IF(I9="Bird Mesh Screen",AD9,IF(I9="Insect Mesh Screen",AE9,0)))))),"")</f>
        <v/>
      </c>
      <c r="T9" s="11" t="str">
        <f t="shared" si="6"/>
        <v/>
      </c>
      <c r="U9" s="11" t="str">
        <f>IF(S9="","",(IFERROR(IF(AND(D9&lt;(J9+K9+1),NOT(D9=0)),"below",(HLOOKUP(C9,'Product Data'!$B$2:$Z$22,(IF(H9="Exhaust",14,IF(AC9&lt;0.01,14,IF(AC9&lt;0.5,15,IF(AC9&lt;1,16,IF(AC9&lt;1.5,17,IF(AC9&lt;2,18,IF(AC9&lt;2.5,19,IF(AC9&lt;3,20,IF(AC9&lt;3.5,21,21)))))))))),FALSE))),"")))</f>
        <v/>
      </c>
      <c r="V9" s="12" t="str">
        <f>IF(U9="","",(IF(AND(D9&lt;(J9+K9+1),NOT(D9=0)),"minimum",(IF(U9='Product Data'!$B$37,'Product Data'!$C$37,IF(U9&gt;'Product Data'!$B$33,'Product Data'!$C$33,IF(U9&gt;'Product Data'!$B$34,'Product Data'!$C$34,IF(U9&gt;'Product Data'!$B$35,'Product Data'!$C$35,IF(U9&gt;'Product Data'!$B$36,'Product Data'!$C$36,"")))))))))</f>
        <v/>
      </c>
      <c r="W9" s="12" t="str">
        <f>IFERROR(IF(D9&lt;(J9+K9+1),"",(HLOOKUP(C9,'Product Data'!$C$2:$Z$13,IF(H9="Intake",11,IF(H9="Exhaust",12,"")),FALSE))),"")</f>
        <v/>
      </c>
      <c r="X9" s="16" t="e">
        <f t="shared" si="7"/>
        <v>#N/A</v>
      </c>
      <c r="Y9" s="15" t="e">
        <f t="shared" si="8"/>
        <v>#N/A</v>
      </c>
      <c r="Z9" s="15" t="str">
        <f t="shared" si="9"/>
        <v/>
      </c>
      <c r="AA9" s="16" t="e">
        <f t="shared" si="10"/>
        <v>#VALUE!</v>
      </c>
      <c r="AB9" s="16" t="e">
        <f t="shared" si="1"/>
        <v>#N/A</v>
      </c>
      <c r="AC9" s="9" t="e">
        <f t="shared" si="2"/>
        <v>#VALUE!</v>
      </c>
      <c r="AD9" s="9" t="e">
        <f t="shared" si="11"/>
        <v>#DIV/0!</v>
      </c>
      <c r="AE9" s="9" t="e">
        <f t="shared" si="12"/>
        <v>#DIV/0!</v>
      </c>
    </row>
    <row r="10" spans="2:34" x14ac:dyDescent="0.2">
      <c r="B10" s="8" t="s">
        <v>36</v>
      </c>
      <c r="C10" s="8">
        <f>'Ventilation Louvre Calculator'!C14</f>
        <v>0</v>
      </c>
      <c r="D10" s="8">
        <f>'Ventilation Louvre Calculator'!D14</f>
        <v>0</v>
      </c>
      <c r="E10" s="8">
        <f>'Ventilation Louvre Calculator'!E14</f>
        <v>0</v>
      </c>
      <c r="F10" s="13">
        <f t="shared" si="3"/>
        <v>0</v>
      </c>
      <c r="G10" s="13">
        <f>'Ventilation Louvre Calculator'!F14</f>
        <v>0</v>
      </c>
      <c r="H10" s="8">
        <f>'Ventilation Louvre Calculator'!H14</f>
        <v>0</v>
      </c>
      <c r="I10" s="8">
        <f>'Ventilation Louvre Calculator'!I14</f>
        <v>0</v>
      </c>
      <c r="J10" s="8" t="e">
        <f>HLOOKUP(C10,'Product Data'!C$2:Y$28,22,FALSE)</f>
        <v>#N/A</v>
      </c>
      <c r="K10" s="8" t="e">
        <f>HLOOKUP(C10,'Product Data'!C$2:Y$28,23,FALSE)</f>
        <v>#N/A</v>
      </c>
      <c r="L10" s="15" t="e">
        <f>HLOOKUP(C10,'Product Data'!C$2:Y$28,24,FALSE)</f>
        <v>#N/A</v>
      </c>
      <c r="M10" s="8" t="e">
        <f>HLOOKUP(C10,'Product Data'!C$2:Y$28,25,FALSE)</f>
        <v>#N/A</v>
      </c>
      <c r="N10" s="8" t="e">
        <f>HLOOKUP(C10,'Product Data'!C$2:Y$28,26,FALSE)</f>
        <v>#N/A</v>
      </c>
      <c r="O10" s="15" t="e">
        <f>HLOOKUP(C10,'Product Data'!C$2:Y$28,27,FALSE)</f>
        <v>#N/A</v>
      </c>
      <c r="P10" s="9" t="str">
        <f t="shared" si="0"/>
        <v/>
      </c>
      <c r="Q10" s="9" t="str">
        <f t="shared" si="4"/>
        <v/>
      </c>
      <c r="R10" s="13" t="str">
        <f t="shared" si="5"/>
        <v/>
      </c>
      <c r="S10" s="10" t="str">
        <f>IFERROR(IF(AND(D10&lt;(J10+K10+1),NOT(D10=0)),"Louvre",(((HLOOKUP(C10,'Product Data'!$C$2:$Z$11,IF(H10="Intake",7,IF(H10="Exhaust",9,"")),FALSE))*AC10^(HLOOKUP(C10,'Product Data'!$C$2:$Z$11,IF(H10="Intake",8,IF(H10="Exhaust",10,"")),FALSE)))+(IF(I10="No Backing Screen",0,IF(I10="Bird Mesh Screen",AD10,IF(I10="Insect Mesh Screen",AE10,0)))))),"")</f>
        <v/>
      </c>
      <c r="T10" s="11" t="str">
        <f t="shared" si="6"/>
        <v/>
      </c>
      <c r="U10" s="11" t="str">
        <f>IF(S10="","",(IFERROR(IF(AND(D10&lt;(J10+K10+1),NOT(D10=0)),"below",(HLOOKUP(C10,'Product Data'!$B$2:$Z$22,(IF(H10="Exhaust",14,IF(AC10&lt;0.01,14,IF(AC10&lt;0.5,15,IF(AC10&lt;1,16,IF(AC10&lt;1.5,17,IF(AC10&lt;2,18,IF(AC10&lt;2.5,19,IF(AC10&lt;3,20,IF(AC10&lt;3.5,21,21)))))))))),FALSE))),"")))</f>
        <v/>
      </c>
      <c r="V10" s="12" t="str">
        <f>IF(U10="","",(IF(AND(D10&lt;(J10+K10+1),NOT(D10=0)),"minimum",(IF(U10='Product Data'!$B$37,'Product Data'!$C$37,IF(U10&gt;'Product Data'!$B$33,'Product Data'!$C$33,IF(U10&gt;'Product Data'!$B$34,'Product Data'!$C$34,IF(U10&gt;'Product Data'!$B$35,'Product Data'!$C$35,IF(U10&gt;'Product Data'!$B$36,'Product Data'!$C$36,"")))))))))</f>
        <v/>
      </c>
      <c r="W10" s="12" t="str">
        <f>IFERROR(IF(D10&lt;(J10+K10+1),"",(HLOOKUP(C10,'Product Data'!$C$2:$Z$13,IF(H10="Intake",11,IF(H10="Exhaust",12,"")),FALSE))),"")</f>
        <v/>
      </c>
      <c r="X10" s="16" t="e">
        <f t="shared" si="7"/>
        <v>#N/A</v>
      </c>
      <c r="Y10" s="15" t="e">
        <f t="shared" si="8"/>
        <v>#N/A</v>
      </c>
      <c r="Z10" s="15" t="str">
        <f t="shared" si="9"/>
        <v/>
      </c>
      <c r="AA10" s="16" t="e">
        <f t="shared" si="10"/>
        <v>#VALUE!</v>
      </c>
      <c r="AB10" s="16" t="e">
        <f t="shared" si="1"/>
        <v>#N/A</v>
      </c>
      <c r="AC10" s="9" t="e">
        <f t="shared" si="2"/>
        <v>#VALUE!</v>
      </c>
      <c r="AD10" s="9" t="e">
        <f t="shared" si="11"/>
        <v>#DIV/0!</v>
      </c>
      <c r="AE10" s="9" t="e">
        <f t="shared" si="12"/>
        <v>#DIV/0!</v>
      </c>
    </row>
    <row r="11" spans="2:34" x14ac:dyDescent="0.2">
      <c r="B11" s="8" t="s">
        <v>37</v>
      </c>
      <c r="C11" s="8">
        <f>'Ventilation Louvre Calculator'!C15</f>
        <v>0</v>
      </c>
      <c r="D11" s="8">
        <f>'Ventilation Louvre Calculator'!D15</f>
        <v>0</v>
      </c>
      <c r="E11" s="8">
        <f>'Ventilation Louvre Calculator'!E15</f>
        <v>0</v>
      </c>
      <c r="F11" s="13">
        <f t="shared" si="3"/>
        <v>0</v>
      </c>
      <c r="G11" s="13">
        <f>'Ventilation Louvre Calculator'!F15</f>
        <v>0</v>
      </c>
      <c r="H11" s="8">
        <f>'Ventilation Louvre Calculator'!H15</f>
        <v>0</v>
      </c>
      <c r="I11" s="8">
        <f>'Ventilation Louvre Calculator'!I15</f>
        <v>0</v>
      </c>
      <c r="J11" s="8" t="e">
        <f>HLOOKUP(C11,'Product Data'!C$2:Y$28,22,FALSE)</f>
        <v>#N/A</v>
      </c>
      <c r="K11" s="8" t="e">
        <f>HLOOKUP(C11,'Product Data'!C$2:Y$28,23,FALSE)</f>
        <v>#N/A</v>
      </c>
      <c r="L11" s="15" t="e">
        <f>HLOOKUP(C11,'Product Data'!C$2:Y$28,24,FALSE)</f>
        <v>#N/A</v>
      </c>
      <c r="M11" s="8" t="e">
        <f>HLOOKUP(C11,'Product Data'!C$2:Y$28,25,FALSE)</f>
        <v>#N/A</v>
      </c>
      <c r="N11" s="8" t="e">
        <f>HLOOKUP(C11,'Product Data'!C$2:Y$28,26,FALSE)</f>
        <v>#N/A</v>
      </c>
      <c r="O11" s="15" t="e">
        <f>HLOOKUP(C11,'Product Data'!C$2:Y$28,27,FALSE)</f>
        <v>#N/A</v>
      </c>
      <c r="P11" s="9" t="str">
        <f t="shared" si="0"/>
        <v/>
      </c>
      <c r="Q11" s="9" t="str">
        <f t="shared" si="4"/>
        <v/>
      </c>
      <c r="R11" s="13" t="str">
        <f t="shared" si="5"/>
        <v/>
      </c>
      <c r="S11" s="10" t="str">
        <f>IFERROR(IF(AND(D11&lt;(J11+K11+1),NOT(D11=0)),"Louvre",(((HLOOKUP(C11,'Product Data'!$C$2:$Z$11,IF(H11="Intake",7,IF(H11="Exhaust",9,"")),FALSE))*AC11^(HLOOKUP(C11,'Product Data'!$C$2:$Z$11,IF(H11="Intake",8,IF(H11="Exhaust",10,"")),FALSE)))+(IF(I11="No Backing Screen",0,IF(I11="Bird Mesh Screen",AD11,IF(I11="Insect Mesh Screen",AE11,0)))))),"")</f>
        <v/>
      </c>
      <c r="T11" s="11" t="str">
        <f t="shared" si="6"/>
        <v/>
      </c>
      <c r="U11" s="11" t="str">
        <f>IF(S11="","",(IFERROR(IF(AND(D11&lt;(J11+K11+1),NOT(D11=0)),"below",(HLOOKUP(C11,'Product Data'!$B$2:$Z$22,(IF(H11="Exhaust",14,IF(AC11&lt;0.01,14,IF(AC11&lt;0.5,15,IF(AC11&lt;1,16,IF(AC11&lt;1.5,17,IF(AC11&lt;2,18,IF(AC11&lt;2.5,19,IF(AC11&lt;3,20,IF(AC11&lt;3.5,21,21)))))))))),FALSE))),"")))</f>
        <v/>
      </c>
      <c r="V11" s="12" t="str">
        <f>IF(U11="","",(IF(AND(D11&lt;(J11+K11+1),NOT(D11=0)),"minimum",(IF(U11='Product Data'!$B$37,'Product Data'!$C$37,IF(U11&gt;'Product Data'!$B$33,'Product Data'!$C$33,IF(U11&gt;'Product Data'!$B$34,'Product Data'!$C$34,IF(U11&gt;'Product Data'!$B$35,'Product Data'!$C$35,IF(U11&gt;'Product Data'!$B$36,'Product Data'!$C$36,"")))))))))</f>
        <v/>
      </c>
      <c r="W11" s="12" t="str">
        <f>IFERROR(IF(D11&lt;(J11+K11+1),"",(HLOOKUP(C11,'Product Data'!$C$2:$Z$13,IF(H11="Intake",11,IF(H11="Exhaust",12,"")),FALSE))),"")</f>
        <v/>
      </c>
      <c r="X11" s="16" t="e">
        <f t="shared" si="7"/>
        <v>#N/A</v>
      </c>
      <c r="Y11" s="15" t="e">
        <f t="shared" si="8"/>
        <v>#N/A</v>
      </c>
      <c r="Z11" s="15" t="str">
        <f t="shared" si="9"/>
        <v/>
      </c>
      <c r="AA11" s="16" t="e">
        <f t="shared" si="10"/>
        <v>#VALUE!</v>
      </c>
      <c r="AB11" s="16" t="e">
        <f t="shared" si="1"/>
        <v>#N/A</v>
      </c>
      <c r="AC11" s="9" t="e">
        <f t="shared" si="2"/>
        <v>#VALUE!</v>
      </c>
      <c r="AD11" s="9" t="e">
        <f t="shared" si="11"/>
        <v>#DIV/0!</v>
      </c>
      <c r="AE11" s="9" t="e">
        <f t="shared" si="12"/>
        <v>#DIV/0!</v>
      </c>
    </row>
    <row r="12" spans="2:34" x14ac:dyDescent="0.2">
      <c r="B12" s="8" t="s">
        <v>38</v>
      </c>
      <c r="C12" s="8">
        <f>'Ventilation Louvre Calculator'!C16</f>
        <v>0</v>
      </c>
      <c r="D12" s="8">
        <f>'Ventilation Louvre Calculator'!D16</f>
        <v>0</v>
      </c>
      <c r="E12" s="8">
        <f>'Ventilation Louvre Calculator'!E16</f>
        <v>0</v>
      </c>
      <c r="F12" s="13">
        <f t="shared" si="3"/>
        <v>0</v>
      </c>
      <c r="G12" s="13">
        <f>'Ventilation Louvre Calculator'!F16</f>
        <v>0</v>
      </c>
      <c r="H12" s="8">
        <f>'Ventilation Louvre Calculator'!H16</f>
        <v>0</v>
      </c>
      <c r="I12" s="8">
        <f>'Ventilation Louvre Calculator'!I16</f>
        <v>0</v>
      </c>
      <c r="J12" s="8" t="e">
        <f>HLOOKUP(C12,'Product Data'!C$2:Y$28,22,FALSE)</f>
        <v>#N/A</v>
      </c>
      <c r="K12" s="8" t="e">
        <f>HLOOKUP(C12,'Product Data'!C$2:Y$28,23,FALSE)</f>
        <v>#N/A</v>
      </c>
      <c r="L12" s="15" t="e">
        <f>HLOOKUP(C12,'Product Data'!C$2:Y$28,24,FALSE)</f>
        <v>#N/A</v>
      </c>
      <c r="M12" s="8" t="e">
        <f>HLOOKUP(C12,'Product Data'!C$2:Y$28,25,FALSE)</f>
        <v>#N/A</v>
      </c>
      <c r="N12" s="8" t="e">
        <f>HLOOKUP(C12,'Product Data'!C$2:Y$28,26,FALSE)</f>
        <v>#N/A</v>
      </c>
      <c r="O12" s="15" t="e">
        <f>HLOOKUP(C12,'Product Data'!C$2:Y$28,27,FALSE)</f>
        <v>#N/A</v>
      </c>
      <c r="P12" s="9" t="str">
        <f t="shared" si="0"/>
        <v/>
      </c>
      <c r="Q12" s="9" t="str">
        <f t="shared" si="4"/>
        <v/>
      </c>
      <c r="R12" s="13" t="str">
        <f t="shared" si="5"/>
        <v/>
      </c>
      <c r="S12" s="10" t="str">
        <f>IFERROR(IF(AND(D12&lt;(J12+K12+1),NOT(D12=0)),"Louvre",(((HLOOKUP(C12,'Product Data'!$C$2:$Z$11,IF(H12="Intake",7,IF(H12="Exhaust",9,"")),FALSE))*AC12^(HLOOKUP(C12,'Product Data'!$C$2:$Z$11,IF(H12="Intake",8,IF(H12="Exhaust",10,"")),FALSE)))+(IF(I12="No Backing Screen",0,IF(I12="Bird Mesh Screen",AD12,IF(I12="Insect Mesh Screen",AE12,0)))))),"")</f>
        <v/>
      </c>
      <c r="T12" s="11" t="str">
        <f t="shared" si="6"/>
        <v/>
      </c>
      <c r="U12" s="37" t="str">
        <f>IF(S12="","",(IFERROR(IF(AND(D12&lt;(J12+K12+1),NOT(D12=0)),"below",(HLOOKUP(C12,'Product Data'!$B$2:$Z$22,(IF(H12="Exhaust",14,IF(AC12&lt;0.01,14,IF(AC12&lt;0.5,15,IF(AC12&lt;1,16,IF(AC12&lt;1.5,17,IF(AC12&lt;2,18,IF(AC12&lt;2.5,19,IF(AC12&lt;3,20,IF(AC12&lt;3.5,21,21)))))))))),FALSE))),"")))</f>
        <v/>
      </c>
      <c r="V12" s="12" t="str">
        <f>IF(U12="","",(IF(AND(D12&lt;(J12+K12+1),NOT(D12=0)),"minimum",(IF(U12='Product Data'!$B$37,'Product Data'!$C$37,IF(U12&gt;'Product Data'!$B$33,'Product Data'!$C$33,IF(U12&gt;'Product Data'!$B$34,'Product Data'!$C$34,IF(U12&gt;'Product Data'!$B$35,'Product Data'!$C$35,IF(U12&gt;'Product Data'!$B$36,'Product Data'!$C$36,"")))))))))</f>
        <v/>
      </c>
      <c r="W12" s="12" t="str">
        <f>IFERROR(IF(D12&lt;(J12+K12+1),"",(HLOOKUP(C12,'Product Data'!$C$2:$Z$13,IF(H12="Intake",11,IF(H12="Exhaust",12,"")),FALSE))),"")</f>
        <v/>
      </c>
      <c r="X12" s="16" t="e">
        <f t="shared" si="7"/>
        <v>#N/A</v>
      </c>
      <c r="Y12" s="15" t="e">
        <f t="shared" si="8"/>
        <v>#N/A</v>
      </c>
      <c r="Z12" s="15" t="str">
        <f t="shared" si="9"/>
        <v/>
      </c>
      <c r="AA12" s="16" t="e">
        <f t="shared" si="10"/>
        <v>#VALUE!</v>
      </c>
      <c r="AB12" s="16" t="e">
        <f t="shared" si="1"/>
        <v>#N/A</v>
      </c>
      <c r="AC12" s="9" t="e">
        <f t="shared" si="2"/>
        <v>#VALUE!</v>
      </c>
      <c r="AD12" s="9" t="e">
        <f t="shared" si="11"/>
        <v>#DIV/0!</v>
      </c>
      <c r="AE12" s="9" t="e">
        <f t="shared" si="12"/>
        <v>#DIV/0!</v>
      </c>
    </row>
    <row r="13" spans="2:34" x14ac:dyDescent="0.2">
      <c r="B13" s="8" t="s">
        <v>39</v>
      </c>
      <c r="C13" s="8">
        <f>'Ventilation Louvre Calculator'!C17</f>
        <v>0</v>
      </c>
      <c r="D13" s="8">
        <f>'Ventilation Louvre Calculator'!D17</f>
        <v>0</v>
      </c>
      <c r="E13" s="8">
        <f>'Ventilation Louvre Calculator'!E17</f>
        <v>0</v>
      </c>
      <c r="F13" s="13">
        <f t="shared" si="3"/>
        <v>0</v>
      </c>
      <c r="G13" s="13">
        <f>'Ventilation Louvre Calculator'!F17</f>
        <v>0</v>
      </c>
      <c r="H13" s="8">
        <f>'Ventilation Louvre Calculator'!H17</f>
        <v>0</v>
      </c>
      <c r="I13" s="8">
        <f>'Ventilation Louvre Calculator'!I17</f>
        <v>0</v>
      </c>
      <c r="J13" s="8" t="e">
        <f>HLOOKUP(C13,'Product Data'!C$2:Y$28,22,FALSE)</f>
        <v>#N/A</v>
      </c>
      <c r="K13" s="8" t="e">
        <f>HLOOKUP(C13,'Product Data'!C$2:Y$28,23,FALSE)</f>
        <v>#N/A</v>
      </c>
      <c r="L13" s="15" t="e">
        <f>HLOOKUP(C13,'Product Data'!C$2:Y$28,24,FALSE)</f>
        <v>#N/A</v>
      </c>
      <c r="M13" s="8" t="e">
        <f>HLOOKUP(C13,'Product Data'!C$2:Y$28,25,FALSE)</f>
        <v>#N/A</v>
      </c>
      <c r="N13" s="8" t="e">
        <f>HLOOKUP(C13,'Product Data'!C$2:Y$28,26,FALSE)</f>
        <v>#N/A</v>
      </c>
      <c r="O13" s="15" t="e">
        <f>HLOOKUP(C13,'Product Data'!C$2:Y$28,27,FALSE)</f>
        <v>#N/A</v>
      </c>
      <c r="P13" s="9" t="str">
        <f t="shared" si="0"/>
        <v/>
      </c>
      <c r="Q13" s="9" t="str">
        <f t="shared" si="4"/>
        <v/>
      </c>
      <c r="R13" s="13" t="str">
        <f t="shared" si="5"/>
        <v/>
      </c>
      <c r="S13" s="10" t="str">
        <f>IFERROR(IF(AND(D13&lt;(J13+K13+1),NOT(D13=0)),"Louvre",(((HLOOKUP(C13,'Product Data'!$C$2:$Z$11,IF(H13="Intake",7,IF(H13="Exhaust",9,"")),FALSE))*AC13^(HLOOKUP(C13,'Product Data'!$C$2:$Z$11,IF(H13="Intake",8,IF(H13="Exhaust",10,"")),FALSE)))+(IF(I13="No Backing Screen",0,IF(I13="Bird Mesh Screen",AD13,IF(I13="Insect Mesh Screen",AE13,0)))))),"")</f>
        <v/>
      </c>
      <c r="T13" s="11" t="str">
        <f t="shared" si="6"/>
        <v/>
      </c>
      <c r="U13" s="37" t="str">
        <f>IF(S13="","",(IFERROR(IF(AND(D13&lt;(J13+K13+1),NOT(D13=0)),"below",(HLOOKUP(C13,'Product Data'!$B$2:$Z$22,(IF(H13="Exhaust",14,IF(AC13&lt;0.01,14,IF(AC13&lt;0.5,15,IF(AC13&lt;1,16,IF(AC13&lt;1.5,17,IF(AC13&lt;2,18,IF(AC13&lt;2.5,19,IF(AC13&lt;3,20,IF(AC13&lt;3.5,21,21)))))))))),FALSE))),"")))</f>
        <v/>
      </c>
      <c r="V13" s="12" t="str">
        <f>IF(U13="","",(IF(AND(D13&lt;(J13+K13+1),NOT(D13=0)),"minimum",(IF(U13='Product Data'!$B$37,'Product Data'!$C$37,IF(U13&gt;'Product Data'!$B$33,'Product Data'!$C$33,IF(U13&gt;'Product Data'!$B$34,'Product Data'!$C$34,IF(U13&gt;'Product Data'!$B$35,'Product Data'!$C$35,IF(U13&gt;'Product Data'!$B$36,'Product Data'!$C$36,"")))))))))</f>
        <v/>
      </c>
      <c r="W13" s="12" t="str">
        <f>IFERROR(IF(D13&lt;(J13+K13+1),"",(HLOOKUP(C13,'Product Data'!$C$2:$Z$13,IF(H13="Intake",11,IF(H13="Exhaust",12,"")),FALSE))),"")</f>
        <v/>
      </c>
      <c r="X13" s="16" t="e">
        <f t="shared" si="7"/>
        <v>#N/A</v>
      </c>
      <c r="Y13" s="15" t="e">
        <f t="shared" si="8"/>
        <v>#N/A</v>
      </c>
      <c r="Z13" s="15" t="str">
        <f t="shared" si="9"/>
        <v/>
      </c>
      <c r="AA13" s="16" t="e">
        <f t="shared" si="10"/>
        <v>#VALUE!</v>
      </c>
      <c r="AB13" s="16" t="e">
        <f t="shared" si="1"/>
        <v>#N/A</v>
      </c>
      <c r="AC13" s="9" t="e">
        <f t="shared" si="2"/>
        <v>#VALUE!</v>
      </c>
      <c r="AD13" s="9" t="e">
        <f t="shared" si="11"/>
        <v>#DIV/0!</v>
      </c>
      <c r="AE13" s="9" t="e">
        <f t="shared" si="12"/>
        <v>#DIV/0!</v>
      </c>
    </row>
    <row r="14" spans="2:34" x14ac:dyDescent="0.2">
      <c r="B14" s="8" t="s">
        <v>40</v>
      </c>
      <c r="C14" s="8">
        <f>'Ventilation Louvre Calculator'!C18</f>
        <v>0</v>
      </c>
      <c r="D14" s="8">
        <f>'Ventilation Louvre Calculator'!D18</f>
        <v>0</v>
      </c>
      <c r="E14" s="8">
        <f>'Ventilation Louvre Calculator'!E18</f>
        <v>0</v>
      </c>
      <c r="F14" s="13">
        <f t="shared" si="3"/>
        <v>0</v>
      </c>
      <c r="G14" s="13">
        <f>'Ventilation Louvre Calculator'!F18</f>
        <v>0</v>
      </c>
      <c r="H14" s="8">
        <f>'Ventilation Louvre Calculator'!H18</f>
        <v>0</v>
      </c>
      <c r="I14" s="8">
        <f>'Ventilation Louvre Calculator'!I18</f>
        <v>0</v>
      </c>
      <c r="J14" s="8" t="e">
        <f>HLOOKUP(C14,'Product Data'!C$2:Y$28,22,FALSE)</f>
        <v>#N/A</v>
      </c>
      <c r="K14" s="8" t="e">
        <f>HLOOKUP(C14,'Product Data'!C$2:Y$28,23,FALSE)</f>
        <v>#N/A</v>
      </c>
      <c r="L14" s="15" t="e">
        <f>HLOOKUP(C14,'Product Data'!C$2:Y$28,24,FALSE)</f>
        <v>#N/A</v>
      </c>
      <c r="M14" s="8" t="e">
        <f>HLOOKUP(C14,'Product Data'!C$2:Y$28,25,FALSE)</f>
        <v>#N/A</v>
      </c>
      <c r="N14" s="8" t="e">
        <f>HLOOKUP(C14,'Product Data'!C$2:Y$28,26,FALSE)</f>
        <v>#N/A</v>
      </c>
      <c r="O14" s="15" t="e">
        <f>HLOOKUP(C14,'Product Data'!C$2:Y$28,27,FALSE)</f>
        <v>#N/A</v>
      </c>
      <c r="P14" s="9" t="str">
        <f t="shared" si="0"/>
        <v/>
      </c>
      <c r="Q14" s="9" t="str">
        <f t="shared" si="4"/>
        <v/>
      </c>
      <c r="R14" s="13" t="str">
        <f t="shared" si="5"/>
        <v/>
      </c>
      <c r="S14" s="10" t="str">
        <f>IFERROR(IF(AND(D14&lt;(J14+K14+1),NOT(D14=0)),"Louvre",(((HLOOKUP(C14,'Product Data'!$C$2:$Z$11,IF(H14="Intake",7,IF(H14="Exhaust",9,"")),FALSE))*AC14^(HLOOKUP(C14,'Product Data'!$C$2:$Z$11,IF(H14="Intake",8,IF(H14="Exhaust",10,"")),FALSE)))+(IF(I14="No Backing Screen",0,IF(I14="Bird Mesh Screen",AD14,IF(I14="Insect Mesh Screen",AE14,0)))))),"")</f>
        <v/>
      </c>
      <c r="T14" s="11" t="str">
        <f t="shared" si="6"/>
        <v/>
      </c>
      <c r="U14" s="37" t="str">
        <f>IF(S14="","",(IFERROR(IF(AND(D14&lt;(J14+K14+1),NOT(D14=0)),"below",(HLOOKUP(C14,'Product Data'!$B$2:$Z$22,(IF(H14="Exhaust",14,IF(AC14&lt;0.01,14,IF(AC14&lt;0.5,15,IF(AC14&lt;1,16,IF(AC14&lt;1.5,17,IF(AC14&lt;2,18,IF(AC14&lt;2.5,19,IF(AC14&lt;3,20,IF(AC14&lt;3.5,21,21)))))))))),FALSE))),"")))</f>
        <v/>
      </c>
      <c r="V14" s="12" t="str">
        <f>IF(U14="","",(IF(AND(D14&lt;(J14+K14+1),NOT(D14=0)),"minimum",(IF(U14='Product Data'!$B$37,'Product Data'!$C$37,IF(U14&gt;'Product Data'!$B$33,'Product Data'!$C$33,IF(U14&gt;'Product Data'!$B$34,'Product Data'!$C$34,IF(U14&gt;'Product Data'!$B$35,'Product Data'!$C$35,IF(U14&gt;'Product Data'!$B$36,'Product Data'!$C$36,"")))))))))</f>
        <v/>
      </c>
      <c r="W14" s="12" t="str">
        <f>IFERROR(IF(D14&lt;(J14+K14+1),"",(HLOOKUP(C14,'Product Data'!$C$2:$Z$13,IF(H14="Intake",11,IF(H14="Exhaust",12,"")),FALSE))),"")</f>
        <v/>
      </c>
      <c r="X14" s="16" t="e">
        <f t="shared" si="7"/>
        <v>#N/A</v>
      </c>
      <c r="Y14" s="15" t="e">
        <f t="shared" si="8"/>
        <v>#N/A</v>
      </c>
      <c r="Z14" s="15" t="str">
        <f t="shared" si="9"/>
        <v/>
      </c>
      <c r="AA14" s="16" t="e">
        <f t="shared" si="10"/>
        <v>#VALUE!</v>
      </c>
      <c r="AB14" s="16" t="e">
        <f t="shared" si="1"/>
        <v>#N/A</v>
      </c>
      <c r="AC14" s="9" t="e">
        <f t="shared" si="2"/>
        <v>#VALUE!</v>
      </c>
      <c r="AD14" s="9" t="e">
        <f t="shared" si="11"/>
        <v>#DIV/0!</v>
      </c>
      <c r="AE14" s="9" t="e">
        <f t="shared" si="12"/>
        <v>#DIV/0!</v>
      </c>
    </row>
    <row r="15" spans="2:34" x14ac:dyDescent="0.2">
      <c r="B15" s="8" t="s">
        <v>41</v>
      </c>
      <c r="C15" s="8">
        <f>'Ventilation Louvre Calculator'!C19</f>
        <v>0</v>
      </c>
      <c r="D15" s="8">
        <f>'Ventilation Louvre Calculator'!D19</f>
        <v>0</v>
      </c>
      <c r="E15" s="8">
        <f>'Ventilation Louvre Calculator'!E19</f>
        <v>0</v>
      </c>
      <c r="F15" s="13">
        <f t="shared" si="3"/>
        <v>0</v>
      </c>
      <c r="G15" s="13">
        <f>'Ventilation Louvre Calculator'!F19</f>
        <v>0</v>
      </c>
      <c r="H15" s="8">
        <f>'Ventilation Louvre Calculator'!H19</f>
        <v>0</v>
      </c>
      <c r="I15" s="8">
        <f>'Ventilation Louvre Calculator'!I19</f>
        <v>0</v>
      </c>
      <c r="J15" s="8" t="e">
        <f>HLOOKUP(C15,'Product Data'!C$2:Y$28,22,FALSE)</f>
        <v>#N/A</v>
      </c>
      <c r="K15" s="8" t="e">
        <f>HLOOKUP(C15,'Product Data'!C$2:Y$28,23,FALSE)</f>
        <v>#N/A</v>
      </c>
      <c r="L15" s="15" t="e">
        <f>HLOOKUP(C15,'Product Data'!C$2:Y$28,24,FALSE)</f>
        <v>#N/A</v>
      </c>
      <c r="M15" s="8" t="e">
        <f>HLOOKUP(C15,'Product Data'!C$2:Y$28,25,FALSE)</f>
        <v>#N/A</v>
      </c>
      <c r="N15" s="8" t="e">
        <f>HLOOKUP(C15,'Product Data'!C$2:Y$28,26,FALSE)</f>
        <v>#N/A</v>
      </c>
      <c r="O15" s="15" t="e">
        <f>HLOOKUP(C15,'Product Data'!C$2:Y$28,27,FALSE)</f>
        <v>#N/A</v>
      </c>
      <c r="P15" s="9" t="str">
        <f t="shared" si="0"/>
        <v/>
      </c>
      <c r="Q15" s="9" t="str">
        <f t="shared" si="4"/>
        <v/>
      </c>
      <c r="R15" s="13" t="str">
        <f t="shared" si="5"/>
        <v/>
      </c>
      <c r="S15" s="10" t="str">
        <f>IFERROR(IF(AND(D15&lt;(J15+K15+1),NOT(D15=0)),"Louvre",(((HLOOKUP(C15,'Product Data'!$C$2:$Z$11,IF(H15="Intake",7,IF(H15="Exhaust",9,"")),FALSE))*AC15^(HLOOKUP(C15,'Product Data'!$C$2:$Z$11,IF(H15="Intake",8,IF(H15="Exhaust",10,"")),FALSE)))+(IF(I15="No Backing Screen",0,IF(I15="Bird Mesh Screen",AD15,IF(I15="Insect Mesh Screen",AE15,0)))))),"")</f>
        <v/>
      </c>
      <c r="T15" s="11" t="str">
        <f t="shared" si="6"/>
        <v/>
      </c>
      <c r="U15" s="11" t="str">
        <f>IF(S15="","",(IFERROR(IF(AND(D15&lt;(J15+K15+1),NOT(D15=0)),"below",(HLOOKUP(C15,'Product Data'!$B$2:$Z$22,(IF(H15="Exhaust",14,IF(AC15&lt;0.01,14,IF(AC15&lt;0.5,15,IF(AC15&lt;1,16,IF(AC15&lt;1.5,17,IF(AC15&lt;2,18,IF(AC15&lt;2.5,19,IF(AC15&lt;3,20,IF(AC15&lt;3.5,21,21)))))))))),FALSE))),"")))</f>
        <v/>
      </c>
      <c r="V15" s="12" t="str">
        <f>IF(U15="","",(IF(AND(D15&lt;(J15+K15+1),NOT(D15=0)),"minimum",(IF(U15='Product Data'!$B$37,'Product Data'!$C$37,IF(U15&gt;'Product Data'!$B$33,'Product Data'!$C$33,IF(U15&gt;'Product Data'!$B$34,'Product Data'!$C$34,IF(U15&gt;'Product Data'!$B$35,'Product Data'!$C$35,IF(U15&gt;'Product Data'!$B$36,'Product Data'!$C$36,"")))))))))</f>
        <v/>
      </c>
      <c r="W15" s="12" t="str">
        <f>IFERROR(IF(D15&lt;(J15+K15+1),"",(HLOOKUP(C15,'Product Data'!$C$2:$Z$13,IF(H15="Intake",11,IF(H15="Exhaust",12,"")),FALSE))),"")</f>
        <v/>
      </c>
      <c r="X15" s="16" t="e">
        <f t="shared" si="7"/>
        <v>#N/A</v>
      </c>
      <c r="Y15" s="15" t="e">
        <f t="shared" si="8"/>
        <v>#N/A</v>
      </c>
      <c r="Z15" s="15" t="str">
        <f t="shared" si="9"/>
        <v/>
      </c>
      <c r="AA15" s="16" t="e">
        <f t="shared" si="10"/>
        <v>#VALUE!</v>
      </c>
      <c r="AB15" s="16" t="e">
        <f t="shared" si="1"/>
        <v>#N/A</v>
      </c>
      <c r="AC15" s="9" t="e">
        <f t="shared" si="2"/>
        <v>#VALUE!</v>
      </c>
      <c r="AD15" s="9" t="e">
        <f t="shared" si="11"/>
        <v>#DIV/0!</v>
      </c>
      <c r="AE15" s="9" t="e">
        <f t="shared" si="12"/>
        <v>#DIV/0!</v>
      </c>
    </row>
    <row r="16" spans="2:34" x14ac:dyDescent="0.2">
      <c r="B16" s="8" t="s">
        <v>42</v>
      </c>
      <c r="C16" s="8">
        <f>'Ventilation Louvre Calculator'!C20</f>
        <v>0</v>
      </c>
      <c r="D16" s="8">
        <f>'Ventilation Louvre Calculator'!D20</f>
        <v>0</v>
      </c>
      <c r="E16" s="8">
        <f>'Ventilation Louvre Calculator'!E20</f>
        <v>0</v>
      </c>
      <c r="F16" s="13">
        <f t="shared" si="3"/>
        <v>0</v>
      </c>
      <c r="G16" s="13">
        <f>'Ventilation Louvre Calculator'!F20</f>
        <v>0</v>
      </c>
      <c r="H16" s="8">
        <f>'Ventilation Louvre Calculator'!H20</f>
        <v>0</v>
      </c>
      <c r="I16" s="8">
        <f>'Ventilation Louvre Calculator'!I20</f>
        <v>0</v>
      </c>
      <c r="J16" s="8" t="e">
        <f>HLOOKUP(C16,'Product Data'!C$2:Y$28,22,FALSE)</f>
        <v>#N/A</v>
      </c>
      <c r="K16" s="8" t="e">
        <f>HLOOKUP(C16,'Product Data'!C$2:Y$28,23,FALSE)</f>
        <v>#N/A</v>
      </c>
      <c r="L16" s="15" t="e">
        <f>HLOOKUP(C16,'Product Data'!C$2:Y$28,24,FALSE)</f>
        <v>#N/A</v>
      </c>
      <c r="M16" s="8" t="e">
        <f>HLOOKUP(C16,'Product Data'!C$2:Y$28,25,FALSE)</f>
        <v>#N/A</v>
      </c>
      <c r="N16" s="8" t="e">
        <f>HLOOKUP(C16,'Product Data'!C$2:Y$28,26,FALSE)</f>
        <v>#N/A</v>
      </c>
      <c r="O16" s="15" t="e">
        <f>HLOOKUP(C16,'Product Data'!C$2:Y$28,27,FALSE)</f>
        <v>#N/A</v>
      </c>
      <c r="P16" s="9" t="str">
        <f t="shared" si="0"/>
        <v/>
      </c>
      <c r="Q16" s="9" t="str">
        <f t="shared" si="4"/>
        <v/>
      </c>
      <c r="R16" s="13" t="str">
        <f t="shared" si="5"/>
        <v/>
      </c>
      <c r="S16" s="10" t="str">
        <f>IFERROR(IF(AND(D16&lt;(J16+K16+1),NOT(D16=0)),"Louvre",(((HLOOKUP(C16,'Product Data'!$C$2:$Z$11,IF(H16="Intake",7,IF(H16="Exhaust",9,"")),FALSE))*AC16^(HLOOKUP(C16,'Product Data'!$C$2:$Z$11,IF(H16="Intake",8,IF(H16="Exhaust",10,"")),FALSE)))+(IF(I16="No Backing Screen",0,IF(I16="Bird Mesh Screen",AD16,IF(I16="Insect Mesh Screen",AE16,0)))))),"")</f>
        <v/>
      </c>
      <c r="T16" s="11" t="str">
        <f t="shared" si="6"/>
        <v/>
      </c>
      <c r="U16" s="11" t="str">
        <f>IF(S16="","",(IFERROR(IF(AND(D16&lt;(J16+K16+1),NOT(D16=0)),"below",(HLOOKUP(C16,'Product Data'!$B$2:$Z$22,(IF(H16="Exhaust",14,IF(AC16&lt;0.01,14,IF(AC16&lt;0.5,15,IF(AC16&lt;1,16,IF(AC16&lt;1.5,17,IF(AC16&lt;2,18,IF(AC16&lt;2.5,19,IF(AC16&lt;3,20,IF(AC16&lt;3.5,21,21)))))))))),FALSE))),"")))</f>
        <v/>
      </c>
      <c r="V16" s="12" t="str">
        <f>IF(U16="","",(IF(AND(D16&lt;(J16+K16+1),NOT(D16=0)),"minimum",(IF(U16='Product Data'!$B$37,'Product Data'!$C$37,IF(U16&gt;'Product Data'!$B$33,'Product Data'!$C$33,IF(U16&gt;'Product Data'!$B$34,'Product Data'!$C$34,IF(U16&gt;'Product Data'!$B$35,'Product Data'!$C$35,IF(U16&gt;'Product Data'!$B$36,'Product Data'!$C$36,"")))))))))</f>
        <v/>
      </c>
      <c r="W16" s="12" t="str">
        <f>IFERROR(IF(D16&lt;(J16+K16+1),"",(HLOOKUP(C16,'Product Data'!$C$2:$Z$13,IF(H16="Intake",11,IF(H16="Exhaust",12,"")),FALSE))),"")</f>
        <v/>
      </c>
      <c r="X16" s="16" t="e">
        <f t="shared" si="7"/>
        <v>#N/A</v>
      </c>
      <c r="Y16" s="15" t="e">
        <f t="shared" si="8"/>
        <v>#N/A</v>
      </c>
      <c r="Z16" s="15" t="str">
        <f t="shared" si="9"/>
        <v/>
      </c>
      <c r="AA16" s="16" t="e">
        <f t="shared" si="10"/>
        <v>#VALUE!</v>
      </c>
      <c r="AB16" s="16" t="e">
        <f t="shared" si="1"/>
        <v>#N/A</v>
      </c>
      <c r="AC16" s="9" t="e">
        <f t="shared" si="2"/>
        <v>#VALUE!</v>
      </c>
      <c r="AD16" s="9" t="e">
        <f t="shared" si="11"/>
        <v>#DIV/0!</v>
      </c>
      <c r="AE16" s="9" t="e">
        <f t="shared" si="12"/>
        <v>#DIV/0!</v>
      </c>
    </row>
    <row r="17" spans="2:31" x14ac:dyDescent="0.2">
      <c r="B17" s="8" t="s">
        <v>43</v>
      </c>
      <c r="C17" s="8">
        <f>'Ventilation Louvre Calculator'!C21</f>
        <v>0</v>
      </c>
      <c r="D17" s="8">
        <f>'Ventilation Louvre Calculator'!D21</f>
        <v>0</v>
      </c>
      <c r="E17" s="8">
        <f>'Ventilation Louvre Calculator'!E21</f>
        <v>0</v>
      </c>
      <c r="F17" s="13">
        <f t="shared" si="3"/>
        <v>0</v>
      </c>
      <c r="G17" s="13">
        <f>'Ventilation Louvre Calculator'!F21</f>
        <v>0</v>
      </c>
      <c r="H17" s="8">
        <f>'Ventilation Louvre Calculator'!H21</f>
        <v>0</v>
      </c>
      <c r="I17" s="8">
        <f>'Ventilation Louvre Calculator'!I21</f>
        <v>0</v>
      </c>
      <c r="J17" s="8" t="e">
        <f>HLOOKUP(C17,'Product Data'!C$2:Y$28,22,FALSE)</f>
        <v>#N/A</v>
      </c>
      <c r="K17" s="8" t="e">
        <f>HLOOKUP(C17,'Product Data'!C$2:Y$28,23,FALSE)</f>
        <v>#N/A</v>
      </c>
      <c r="L17" s="15" t="e">
        <f>HLOOKUP(C17,'Product Data'!C$2:Y$28,24,FALSE)</f>
        <v>#N/A</v>
      </c>
      <c r="M17" s="8" t="e">
        <f>HLOOKUP(C17,'Product Data'!C$2:Y$28,25,FALSE)</f>
        <v>#N/A</v>
      </c>
      <c r="N17" s="8" t="e">
        <f>HLOOKUP(C17,'Product Data'!C$2:Y$28,26,FALSE)</f>
        <v>#N/A</v>
      </c>
      <c r="O17" s="15" t="e">
        <f>HLOOKUP(C17,'Product Data'!C$2:Y$28,27,FALSE)</f>
        <v>#N/A</v>
      </c>
      <c r="P17" s="9" t="str">
        <f t="shared" si="0"/>
        <v/>
      </c>
      <c r="Q17" s="9" t="str">
        <f t="shared" si="4"/>
        <v/>
      </c>
      <c r="R17" s="13" t="str">
        <f t="shared" si="5"/>
        <v/>
      </c>
      <c r="S17" s="10" t="str">
        <f>IFERROR(IF(AND(D17&lt;(J17+K17+1),NOT(D17=0)),"Louvre",(((HLOOKUP(C17,'Product Data'!$C$2:$Z$11,IF(H17="Intake",7,IF(H17="Exhaust",9,"")),FALSE))*AC17^(HLOOKUP(C17,'Product Data'!$C$2:$Z$11,IF(H17="Intake",8,IF(H17="Exhaust",10,"")),FALSE)))+(IF(I17="No Backing Screen",0,IF(I17="Bird Mesh Screen",AD17,IF(I17="Insect Mesh Screen",AE17,0)))))),"")</f>
        <v/>
      </c>
      <c r="T17" s="11" t="str">
        <f t="shared" si="6"/>
        <v/>
      </c>
      <c r="U17" s="11" t="str">
        <f>IF(S17="","",(IFERROR(IF(AND(D17&lt;(J17+K17+1),NOT(D17=0)),"below",(HLOOKUP(C17,'Product Data'!$B$2:$Z$22,(IF(H17="Exhaust",14,IF(AC17&lt;0.01,14,IF(AC17&lt;0.5,15,IF(AC17&lt;1,16,IF(AC17&lt;1.5,17,IF(AC17&lt;2,18,IF(AC17&lt;2.5,19,IF(AC17&lt;3,20,IF(AC17&lt;3.5,21,21)))))))))),FALSE))),"")))</f>
        <v/>
      </c>
      <c r="V17" s="12" t="str">
        <f>IF(U17="","",(IF(AND(D17&lt;(J17+K17+1),NOT(D17=0)),"minimum",(IF(U17='Product Data'!$B$37,'Product Data'!$C$37,IF(U17&gt;'Product Data'!$B$33,'Product Data'!$C$33,IF(U17&gt;'Product Data'!$B$34,'Product Data'!$C$34,IF(U17&gt;'Product Data'!$B$35,'Product Data'!$C$35,IF(U17&gt;'Product Data'!$B$36,'Product Data'!$C$36,"")))))))))</f>
        <v/>
      </c>
      <c r="W17" s="12" t="str">
        <f>IFERROR(IF(D17&lt;(J17+K17+1),"",(HLOOKUP(C17,'Product Data'!$C$2:$Z$13,IF(H17="Intake",11,IF(H17="Exhaust",12,"")),FALSE))),"")</f>
        <v/>
      </c>
      <c r="X17" s="16" t="e">
        <f t="shared" si="7"/>
        <v>#N/A</v>
      </c>
      <c r="Y17" s="15" t="e">
        <f t="shared" si="8"/>
        <v>#N/A</v>
      </c>
      <c r="Z17" s="15" t="str">
        <f t="shared" si="9"/>
        <v/>
      </c>
      <c r="AA17" s="16" t="e">
        <f t="shared" si="10"/>
        <v>#VALUE!</v>
      </c>
      <c r="AB17" s="16" t="e">
        <f t="shared" si="1"/>
        <v>#N/A</v>
      </c>
      <c r="AC17" s="9" t="e">
        <f t="shared" si="2"/>
        <v>#VALUE!</v>
      </c>
      <c r="AD17" s="9" t="e">
        <f t="shared" si="11"/>
        <v>#DIV/0!</v>
      </c>
      <c r="AE17" s="9" t="e">
        <f t="shared" si="12"/>
        <v>#DIV/0!</v>
      </c>
    </row>
    <row r="18" spans="2:31" x14ac:dyDescent="0.2">
      <c r="B18" s="8" t="s">
        <v>44</v>
      </c>
      <c r="C18" s="8">
        <f>'Ventilation Louvre Calculator'!C22</f>
        <v>0</v>
      </c>
      <c r="D18" s="8">
        <f>'Ventilation Louvre Calculator'!D22</f>
        <v>0</v>
      </c>
      <c r="E18" s="8">
        <f>'Ventilation Louvre Calculator'!E22</f>
        <v>0</v>
      </c>
      <c r="F18" s="13">
        <f t="shared" si="3"/>
        <v>0</v>
      </c>
      <c r="G18" s="13">
        <f>'Ventilation Louvre Calculator'!F22</f>
        <v>0</v>
      </c>
      <c r="H18" s="8">
        <f>'Ventilation Louvre Calculator'!H22</f>
        <v>0</v>
      </c>
      <c r="I18" s="8">
        <f>'Ventilation Louvre Calculator'!I22</f>
        <v>0</v>
      </c>
      <c r="J18" s="8" t="e">
        <f>HLOOKUP(C18,'Product Data'!C$2:Y$28,22,FALSE)</f>
        <v>#N/A</v>
      </c>
      <c r="K18" s="8" t="e">
        <f>HLOOKUP(C18,'Product Data'!C$2:Y$28,23,FALSE)</f>
        <v>#N/A</v>
      </c>
      <c r="L18" s="15" t="e">
        <f>HLOOKUP(C18,'Product Data'!C$2:Y$28,24,FALSE)</f>
        <v>#N/A</v>
      </c>
      <c r="M18" s="8" t="e">
        <f>HLOOKUP(C18,'Product Data'!C$2:Y$28,25,FALSE)</f>
        <v>#N/A</v>
      </c>
      <c r="N18" s="8" t="e">
        <f>HLOOKUP(C18,'Product Data'!C$2:Y$28,26,FALSE)</f>
        <v>#N/A</v>
      </c>
      <c r="O18" s="15" t="e">
        <f>HLOOKUP(C18,'Product Data'!C$2:Y$28,27,FALSE)</f>
        <v>#N/A</v>
      </c>
      <c r="P18" s="9" t="str">
        <f t="shared" si="0"/>
        <v/>
      </c>
      <c r="Q18" s="9" t="str">
        <f t="shared" si="4"/>
        <v/>
      </c>
      <c r="R18" s="13" t="str">
        <f t="shared" si="5"/>
        <v/>
      </c>
      <c r="S18" s="10" t="str">
        <f>IFERROR(IF(AND(D18&lt;(J18+K18+1),NOT(D18=0)),"Louvre",(((HLOOKUP(C18,'Product Data'!$C$2:$Z$11,IF(H18="Intake",7,IF(H18="Exhaust",9,"")),FALSE))*AC18^(HLOOKUP(C18,'Product Data'!$C$2:$Z$11,IF(H18="Intake",8,IF(H18="Exhaust",10,"")),FALSE)))+(IF(I18="No Backing Screen",0,IF(I18="Bird Mesh Screen",AD18,IF(I18="Insect Mesh Screen",AE18,0)))))),"")</f>
        <v/>
      </c>
      <c r="T18" s="11" t="str">
        <f t="shared" si="6"/>
        <v/>
      </c>
      <c r="U18" s="11" t="str">
        <f>IF(S18="","",(IFERROR(IF(AND(D18&lt;(J18+K18+1),NOT(D18=0)),"below",(HLOOKUP(C18,'Product Data'!$B$2:$Z$22,(IF(H18="Exhaust",14,IF(AC18&lt;0.01,14,IF(AC18&lt;0.5,15,IF(AC18&lt;1,16,IF(AC18&lt;1.5,17,IF(AC18&lt;2,18,IF(AC18&lt;2.5,19,IF(AC18&lt;3,20,IF(AC18&lt;3.5,21,21)))))))))),FALSE))),"")))</f>
        <v/>
      </c>
      <c r="V18" s="12" t="str">
        <f>IF(U18="","",(IF(AND(D18&lt;(J18+K18+1),NOT(D18=0)),"minimum",(IF(U18='Product Data'!$B$37,'Product Data'!$C$37,IF(U18&gt;'Product Data'!$B$33,'Product Data'!$C$33,IF(U18&gt;'Product Data'!$B$34,'Product Data'!$C$34,IF(U18&gt;'Product Data'!$B$35,'Product Data'!$C$35,IF(U18&gt;'Product Data'!$B$36,'Product Data'!$C$36,"")))))))))</f>
        <v/>
      </c>
      <c r="W18" s="12" t="str">
        <f>IFERROR(IF(D18&lt;(J18+K18+1),"",(HLOOKUP(C18,'Product Data'!$C$2:$Z$13,IF(H18="Intake",11,IF(H18="Exhaust",12,"")),FALSE))),"")</f>
        <v/>
      </c>
      <c r="X18" s="16" t="e">
        <f t="shared" si="7"/>
        <v>#N/A</v>
      </c>
      <c r="Y18" s="15" t="e">
        <f t="shared" si="8"/>
        <v>#N/A</v>
      </c>
      <c r="Z18" s="15" t="str">
        <f t="shared" si="9"/>
        <v/>
      </c>
      <c r="AA18" s="16" t="e">
        <f t="shared" si="10"/>
        <v>#VALUE!</v>
      </c>
      <c r="AB18" s="16" t="e">
        <f t="shared" si="1"/>
        <v>#N/A</v>
      </c>
      <c r="AC18" s="9" t="e">
        <f t="shared" si="2"/>
        <v>#VALUE!</v>
      </c>
      <c r="AD18" s="9" t="e">
        <f t="shared" si="11"/>
        <v>#DIV/0!</v>
      </c>
      <c r="AE18" s="9" t="e">
        <f t="shared" si="12"/>
        <v>#DIV/0!</v>
      </c>
    </row>
    <row r="19" spans="2:31" x14ac:dyDescent="0.2">
      <c r="B19" s="8" t="s">
        <v>45</v>
      </c>
      <c r="C19" s="8">
        <f>'Ventilation Louvre Calculator'!C23</f>
        <v>0</v>
      </c>
      <c r="D19" s="8">
        <f>'Ventilation Louvre Calculator'!D23</f>
        <v>0</v>
      </c>
      <c r="E19" s="8">
        <f>'Ventilation Louvre Calculator'!E23</f>
        <v>0</v>
      </c>
      <c r="F19" s="13">
        <f t="shared" si="3"/>
        <v>0</v>
      </c>
      <c r="G19" s="13">
        <f>'Ventilation Louvre Calculator'!F23</f>
        <v>0</v>
      </c>
      <c r="H19" s="8">
        <f>'Ventilation Louvre Calculator'!H23</f>
        <v>0</v>
      </c>
      <c r="I19" s="8">
        <f>'Ventilation Louvre Calculator'!I23</f>
        <v>0</v>
      </c>
      <c r="J19" s="8" t="e">
        <f>HLOOKUP(C19,'Product Data'!C$2:Y$28,22,FALSE)</f>
        <v>#N/A</v>
      </c>
      <c r="K19" s="8" t="e">
        <f>HLOOKUP(C19,'Product Data'!C$2:Y$28,23,FALSE)</f>
        <v>#N/A</v>
      </c>
      <c r="L19" s="15" t="e">
        <f>HLOOKUP(C19,'Product Data'!C$2:Y$28,24,FALSE)</f>
        <v>#N/A</v>
      </c>
      <c r="M19" s="8" t="e">
        <f>HLOOKUP(C19,'Product Data'!C$2:Y$28,25,FALSE)</f>
        <v>#N/A</v>
      </c>
      <c r="N19" s="8" t="e">
        <f>HLOOKUP(C19,'Product Data'!C$2:Y$28,26,FALSE)</f>
        <v>#N/A</v>
      </c>
      <c r="O19" s="15" t="e">
        <f>HLOOKUP(C19,'Product Data'!C$2:Y$28,27,FALSE)</f>
        <v>#N/A</v>
      </c>
      <c r="P19" s="9" t="str">
        <f t="shared" si="0"/>
        <v/>
      </c>
      <c r="Q19" s="9" t="str">
        <f t="shared" si="4"/>
        <v/>
      </c>
      <c r="R19" s="13" t="str">
        <f t="shared" si="5"/>
        <v/>
      </c>
      <c r="S19" s="10" t="str">
        <f>IFERROR(IF(AND(D19&lt;(J19+K19+1),NOT(D19=0)),"Louvre",(((HLOOKUP(C19,'Product Data'!$C$2:$Z$11,IF(H19="Intake",7,IF(H19="Exhaust",9,"")),FALSE))*AC19^(HLOOKUP(C19,'Product Data'!$C$2:$Z$11,IF(H19="Intake",8,IF(H19="Exhaust",10,"")),FALSE)))+(IF(I19="No Backing Screen",0,IF(I19="Bird Mesh Screen",AD19,IF(I19="Insect Mesh Screen",AE19,0)))))),"")</f>
        <v/>
      </c>
      <c r="T19" s="11" t="str">
        <f t="shared" si="6"/>
        <v/>
      </c>
      <c r="U19" s="11" t="str">
        <f>IF(S19="","",(IFERROR(IF(AND(D19&lt;(J19+K19+1),NOT(D19=0)),"below",(HLOOKUP(C19,'Product Data'!$B$2:$Z$22,(IF(H19="Exhaust",14,IF(AC19&lt;0.01,14,IF(AC19&lt;0.5,15,IF(AC19&lt;1,16,IF(AC19&lt;1.5,17,IF(AC19&lt;2,18,IF(AC19&lt;2.5,19,IF(AC19&lt;3,20,IF(AC19&lt;3.5,21,21)))))))))),FALSE))),"")))</f>
        <v/>
      </c>
      <c r="V19" s="12" t="str">
        <f>IF(U19="","",(IF(AND(D19&lt;(J19+K19+1),NOT(D19=0)),"minimum",(IF(U19='Product Data'!$B$37,'Product Data'!$C$37,IF(U19&gt;'Product Data'!$B$33,'Product Data'!$C$33,IF(U19&gt;'Product Data'!$B$34,'Product Data'!$C$34,IF(U19&gt;'Product Data'!$B$35,'Product Data'!$C$35,IF(U19&gt;'Product Data'!$B$36,'Product Data'!$C$36,"")))))))))</f>
        <v/>
      </c>
      <c r="W19" s="12" t="str">
        <f>IFERROR(IF(D19&lt;(J19+K19+1),"",(HLOOKUP(C19,'Product Data'!$C$2:$Z$13,IF(H19="Intake",11,IF(H19="Exhaust",12,"")),FALSE))),"")</f>
        <v/>
      </c>
      <c r="X19" s="16" t="e">
        <f t="shared" si="7"/>
        <v>#N/A</v>
      </c>
      <c r="Y19" s="15" t="e">
        <f t="shared" si="8"/>
        <v>#N/A</v>
      </c>
      <c r="Z19" s="15" t="str">
        <f t="shared" si="9"/>
        <v/>
      </c>
      <c r="AA19" s="16" t="e">
        <f t="shared" si="10"/>
        <v>#VALUE!</v>
      </c>
      <c r="AB19" s="16" t="e">
        <f t="shared" si="1"/>
        <v>#N/A</v>
      </c>
      <c r="AC19" s="9" t="e">
        <f t="shared" si="2"/>
        <v>#VALUE!</v>
      </c>
      <c r="AD19" s="9" t="e">
        <f t="shared" si="11"/>
        <v>#DIV/0!</v>
      </c>
      <c r="AE19" s="9" t="e">
        <f t="shared" si="12"/>
        <v>#DIV/0!</v>
      </c>
    </row>
    <row r="20" spans="2:31" x14ac:dyDescent="0.2">
      <c r="B20" s="8" t="s">
        <v>46</v>
      </c>
      <c r="C20" s="8">
        <f>'Ventilation Louvre Calculator'!C24</f>
        <v>0</v>
      </c>
      <c r="D20" s="8">
        <f>'Ventilation Louvre Calculator'!D24</f>
        <v>0</v>
      </c>
      <c r="E20" s="8">
        <f>'Ventilation Louvre Calculator'!E24</f>
        <v>0</v>
      </c>
      <c r="F20" s="13">
        <f t="shared" si="3"/>
        <v>0</v>
      </c>
      <c r="G20" s="13">
        <f>'Ventilation Louvre Calculator'!F24</f>
        <v>0</v>
      </c>
      <c r="H20" s="8">
        <f>'Ventilation Louvre Calculator'!H24</f>
        <v>0</v>
      </c>
      <c r="I20" s="8">
        <f>'Ventilation Louvre Calculator'!I24</f>
        <v>0</v>
      </c>
      <c r="J20" s="8" t="e">
        <f>HLOOKUP(C20,'Product Data'!C$2:Y$28,22,FALSE)</f>
        <v>#N/A</v>
      </c>
      <c r="K20" s="8" t="e">
        <f>HLOOKUP(C20,'Product Data'!C$2:Y$28,23,FALSE)</f>
        <v>#N/A</v>
      </c>
      <c r="L20" s="15" t="e">
        <f>HLOOKUP(C20,'Product Data'!C$2:Y$28,24,FALSE)</f>
        <v>#N/A</v>
      </c>
      <c r="M20" s="8" t="e">
        <f>HLOOKUP(C20,'Product Data'!C$2:Y$28,25,FALSE)</f>
        <v>#N/A</v>
      </c>
      <c r="N20" s="8" t="e">
        <f>HLOOKUP(C20,'Product Data'!C$2:Y$28,26,FALSE)</f>
        <v>#N/A</v>
      </c>
      <c r="O20" s="15" t="e">
        <f>HLOOKUP(C20,'Product Data'!C$2:Y$28,27,FALSE)</f>
        <v>#N/A</v>
      </c>
      <c r="P20" s="9" t="str">
        <f t="shared" si="0"/>
        <v/>
      </c>
      <c r="Q20" s="9" t="str">
        <f t="shared" si="4"/>
        <v/>
      </c>
      <c r="R20" s="13" t="str">
        <f t="shared" si="5"/>
        <v/>
      </c>
      <c r="S20" s="10" t="str">
        <f>IFERROR(IF(AND(D20&lt;(J20+K20+1),NOT(D20=0)),"Louvre",(((HLOOKUP(C20,'Product Data'!$C$2:$Z$11,IF(H20="Intake",7,IF(H20="Exhaust",9,"")),FALSE))*AC20^(HLOOKUP(C20,'Product Data'!$C$2:$Z$11,IF(H20="Intake",8,IF(H20="Exhaust",10,"")),FALSE)))+(IF(I20="No Backing Screen",0,IF(I20="Bird Mesh Screen",AD20,IF(I20="Insect Mesh Screen",AE20,0)))))),"")</f>
        <v/>
      </c>
      <c r="T20" s="11" t="str">
        <f t="shared" si="6"/>
        <v/>
      </c>
      <c r="U20" s="11" t="str">
        <f>IF(S20="","",(IFERROR(IF(AND(D20&lt;(J20+K20+1),NOT(D20=0)),"below",(HLOOKUP(C20,'Product Data'!$B$2:$Z$22,(IF(H20="Exhaust",14,IF(AC20&lt;0.01,14,IF(AC20&lt;0.5,15,IF(AC20&lt;1,16,IF(AC20&lt;1.5,17,IF(AC20&lt;2,18,IF(AC20&lt;2.5,19,IF(AC20&lt;3,20,IF(AC20&lt;3.5,21,21)))))))))),FALSE))),"")))</f>
        <v/>
      </c>
      <c r="V20" s="12" t="str">
        <f>IF(U20="","",(IF(AND(D20&lt;(J20+K20+1),NOT(D20=0)),"minimum",(IF(U20='Product Data'!$B$37,'Product Data'!$C$37,IF(U20&gt;'Product Data'!$B$33,'Product Data'!$C$33,IF(U20&gt;'Product Data'!$B$34,'Product Data'!$C$34,IF(U20&gt;'Product Data'!$B$35,'Product Data'!$C$35,IF(U20&gt;'Product Data'!$B$36,'Product Data'!$C$36,"")))))))))</f>
        <v/>
      </c>
      <c r="W20" s="12" t="str">
        <f>IFERROR(IF(D20&lt;(J20+K20+1),"",(HLOOKUP(C20,'Product Data'!$C$2:$Z$13,IF(H20="Intake",11,IF(H20="Exhaust",12,"")),FALSE))),"")</f>
        <v/>
      </c>
      <c r="X20" s="16" t="e">
        <f t="shared" si="7"/>
        <v>#N/A</v>
      </c>
      <c r="Y20" s="15" t="e">
        <f t="shared" si="8"/>
        <v>#N/A</v>
      </c>
      <c r="Z20" s="15" t="str">
        <f t="shared" si="9"/>
        <v/>
      </c>
      <c r="AA20" s="16" t="e">
        <f t="shared" si="10"/>
        <v>#VALUE!</v>
      </c>
      <c r="AB20" s="16" t="e">
        <f t="shared" si="1"/>
        <v>#N/A</v>
      </c>
      <c r="AC20" s="9" t="e">
        <f t="shared" si="2"/>
        <v>#VALUE!</v>
      </c>
      <c r="AD20" s="9" t="e">
        <f t="shared" si="11"/>
        <v>#DIV/0!</v>
      </c>
      <c r="AE20" s="9" t="e">
        <f t="shared" si="12"/>
        <v>#DIV/0!</v>
      </c>
    </row>
    <row r="21" spans="2:31" x14ac:dyDescent="0.2">
      <c r="B21" s="8" t="s">
        <v>47</v>
      </c>
      <c r="C21" s="8">
        <f>'Ventilation Louvre Calculator'!C25</f>
        <v>0</v>
      </c>
      <c r="D21" s="8">
        <f>'Ventilation Louvre Calculator'!D25</f>
        <v>0</v>
      </c>
      <c r="E21" s="8">
        <f>'Ventilation Louvre Calculator'!E25</f>
        <v>0</v>
      </c>
      <c r="F21" s="13">
        <f t="shared" si="3"/>
        <v>0</v>
      </c>
      <c r="G21" s="13">
        <f>'Ventilation Louvre Calculator'!F25</f>
        <v>0</v>
      </c>
      <c r="H21" s="8">
        <f>'Ventilation Louvre Calculator'!H25</f>
        <v>0</v>
      </c>
      <c r="I21" s="8">
        <f>'Ventilation Louvre Calculator'!I25</f>
        <v>0</v>
      </c>
      <c r="J21" s="8" t="e">
        <f>HLOOKUP(C21,'Product Data'!C$2:Y$28,22,FALSE)</f>
        <v>#N/A</v>
      </c>
      <c r="K21" s="8" t="e">
        <f>HLOOKUP(C21,'Product Data'!C$2:Y$28,23,FALSE)</f>
        <v>#N/A</v>
      </c>
      <c r="L21" s="15" t="e">
        <f>HLOOKUP(C21,'Product Data'!C$2:Y$28,24,FALSE)</f>
        <v>#N/A</v>
      </c>
      <c r="M21" s="8" t="e">
        <f>HLOOKUP(C21,'Product Data'!C$2:Y$28,25,FALSE)</f>
        <v>#N/A</v>
      </c>
      <c r="N21" s="8" t="e">
        <f>HLOOKUP(C21,'Product Data'!C$2:Y$28,26,FALSE)</f>
        <v>#N/A</v>
      </c>
      <c r="O21" s="15" t="e">
        <f>HLOOKUP(C21,'Product Data'!C$2:Y$28,27,FALSE)</f>
        <v>#N/A</v>
      </c>
      <c r="P21" s="9" t="str">
        <f t="shared" si="0"/>
        <v/>
      </c>
      <c r="Q21" s="9" t="str">
        <f t="shared" si="4"/>
        <v/>
      </c>
      <c r="R21" s="13" t="str">
        <f t="shared" si="5"/>
        <v/>
      </c>
      <c r="S21" s="10" t="str">
        <f>IFERROR(IF(AND(D21&lt;(J21+K21+1),NOT(D21=0)),"Louvre",(((HLOOKUP(C21,'Product Data'!$C$2:$Z$11,IF(H21="Intake",7,IF(H21="Exhaust",9,"")),FALSE))*AC21^(HLOOKUP(C21,'Product Data'!$C$2:$Z$11,IF(H21="Intake",8,IF(H21="Exhaust",10,"")),FALSE)))+(IF(I21="No Backing Screen",0,IF(I21="Bird Mesh Screen",AD21,IF(I21="Insect Mesh Screen",AE21,0)))))),"")</f>
        <v/>
      </c>
      <c r="T21" s="11" t="str">
        <f t="shared" si="6"/>
        <v/>
      </c>
      <c r="U21" s="11" t="str">
        <f>IF(S21="","",(IFERROR(IF(AND(D21&lt;(J21+K21+1),NOT(D21=0)),"below",(HLOOKUP(C21,'Product Data'!$B$2:$Z$22,(IF(H21="Exhaust",14,IF(AC21&lt;0.01,14,IF(AC21&lt;0.5,15,IF(AC21&lt;1,16,IF(AC21&lt;1.5,17,IF(AC21&lt;2,18,IF(AC21&lt;2.5,19,IF(AC21&lt;3,20,IF(AC21&lt;3.5,21,21)))))))))),FALSE))),"")))</f>
        <v/>
      </c>
      <c r="V21" s="12" t="str">
        <f>IF(U21="","",(IF(AND(D21&lt;(J21+K21+1),NOT(D21=0)),"minimum",(IF(U21='Product Data'!$B$37,'Product Data'!$C$37,IF(U21&gt;'Product Data'!$B$33,'Product Data'!$C$33,IF(U21&gt;'Product Data'!$B$34,'Product Data'!$C$34,IF(U21&gt;'Product Data'!$B$35,'Product Data'!$C$35,IF(U21&gt;'Product Data'!$B$36,'Product Data'!$C$36,"")))))))))</f>
        <v/>
      </c>
      <c r="W21" s="12" t="str">
        <f>IFERROR(IF(D21&lt;(J21+K21+1),"",(HLOOKUP(C21,'Product Data'!$C$2:$Z$13,IF(H21="Intake",11,IF(H21="Exhaust",12,"")),FALSE))),"")</f>
        <v/>
      </c>
      <c r="X21" s="16" t="e">
        <f t="shared" si="7"/>
        <v>#N/A</v>
      </c>
      <c r="Y21" s="15" t="e">
        <f t="shared" si="8"/>
        <v>#N/A</v>
      </c>
      <c r="Z21" s="15" t="str">
        <f t="shared" si="9"/>
        <v/>
      </c>
      <c r="AA21" s="16" t="e">
        <f t="shared" si="10"/>
        <v>#VALUE!</v>
      </c>
      <c r="AB21" s="16" t="e">
        <f t="shared" si="1"/>
        <v>#N/A</v>
      </c>
      <c r="AC21" s="9" t="e">
        <f t="shared" si="2"/>
        <v>#VALUE!</v>
      </c>
      <c r="AD21" s="9" t="e">
        <f t="shared" si="11"/>
        <v>#DIV/0!</v>
      </c>
      <c r="AE21" s="9" t="e">
        <f t="shared" si="12"/>
        <v>#DIV/0!</v>
      </c>
    </row>
    <row r="22" spans="2:31" x14ac:dyDescent="0.2">
      <c r="B22" s="8" t="s">
        <v>48</v>
      </c>
      <c r="C22" s="8">
        <f>'Ventilation Louvre Calculator'!C26</f>
        <v>0</v>
      </c>
      <c r="D22" s="8">
        <f>'Ventilation Louvre Calculator'!D26</f>
        <v>0</v>
      </c>
      <c r="E22" s="8">
        <f>'Ventilation Louvre Calculator'!E26</f>
        <v>0</v>
      </c>
      <c r="F22" s="13">
        <f t="shared" si="3"/>
        <v>0</v>
      </c>
      <c r="G22" s="13">
        <f>'Ventilation Louvre Calculator'!F26</f>
        <v>0</v>
      </c>
      <c r="H22" s="8">
        <f>'Ventilation Louvre Calculator'!H26</f>
        <v>0</v>
      </c>
      <c r="I22" s="8">
        <f>'Ventilation Louvre Calculator'!I26</f>
        <v>0</v>
      </c>
      <c r="J22" s="8" t="e">
        <f>HLOOKUP(C22,'Product Data'!C$2:Y$28,22,FALSE)</f>
        <v>#N/A</v>
      </c>
      <c r="K22" s="8" t="e">
        <f>HLOOKUP(C22,'Product Data'!C$2:Y$28,23,FALSE)</f>
        <v>#N/A</v>
      </c>
      <c r="L22" s="15" t="e">
        <f>HLOOKUP(C22,'Product Data'!C$2:Y$28,24,FALSE)</f>
        <v>#N/A</v>
      </c>
      <c r="M22" s="8" t="e">
        <f>HLOOKUP(C22,'Product Data'!C$2:Y$28,25,FALSE)</f>
        <v>#N/A</v>
      </c>
      <c r="N22" s="8" t="e">
        <f>HLOOKUP(C22,'Product Data'!C$2:Y$28,26,FALSE)</f>
        <v>#N/A</v>
      </c>
      <c r="O22" s="15" t="e">
        <f>HLOOKUP(C22,'Product Data'!C$2:Y$28,27,FALSE)</f>
        <v>#N/A</v>
      </c>
      <c r="P22" s="9" t="str">
        <f t="shared" si="0"/>
        <v/>
      </c>
      <c r="Q22" s="9" t="str">
        <f t="shared" si="4"/>
        <v/>
      </c>
      <c r="R22" s="13" t="str">
        <f t="shared" si="5"/>
        <v/>
      </c>
      <c r="S22" s="10" t="str">
        <f>IFERROR(IF(AND(D22&lt;(J22+K22+1),NOT(D22=0)),"Louvre",(((HLOOKUP(C22,'Product Data'!$C$2:$Z$11,IF(H22="Intake",7,IF(H22="Exhaust",9,"")),FALSE))*AC22^(HLOOKUP(C22,'Product Data'!$C$2:$Z$11,IF(H22="Intake",8,IF(H22="Exhaust",10,"")),FALSE)))+(IF(I22="No Backing Screen",0,IF(I22="Bird Mesh Screen",AD22,IF(I22="Insect Mesh Screen",AE22,0)))))),"")</f>
        <v/>
      </c>
      <c r="T22" s="11" t="str">
        <f t="shared" si="6"/>
        <v/>
      </c>
      <c r="U22" s="11" t="str">
        <f>IF(S22="","",(IFERROR(IF(AND(D22&lt;(J22+K22+1),NOT(D22=0)),"below",(HLOOKUP(C22,'Product Data'!$B$2:$Z$22,(IF(H22="Exhaust",14,IF(AC22&lt;0.01,14,IF(AC22&lt;0.5,15,IF(AC22&lt;1,16,IF(AC22&lt;1.5,17,IF(AC22&lt;2,18,IF(AC22&lt;2.5,19,IF(AC22&lt;3,20,IF(AC22&lt;3.5,21,21)))))))))),FALSE))),"")))</f>
        <v/>
      </c>
      <c r="V22" s="12" t="str">
        <f>IF(U22="","",(IF(AND(D22&lt;(J22+K22+1),NOT(D22=0)),"minimum",(IF(U22='Product Data'!$B$37,'Product Data'!$C$37,IF(U22&gt;'Product Data'!$B$33,'Product Data'!$C$33,IF(U22&gt;'Product Data'!$B$34,'Product Data'!$C$34,IF(U22&gt;'Product Data'!$B$35,'Product Data'!$C$35,IF(U22&gt;'Product Data'!$B$36,'Product Data'!$C$36,"")))))))))</f>
        <v/>
      </c>
      <c r="W22" s="12" t="str">
        <f>IFERROR(IF(D22&lt;(J22+K22+1),"",(HLOOKUP(C22,'Product Data'!$C$2:$Z$13,IF(H22="Intake",11,IF(H22="Exhaust",12,"")),FALSE))),"")</f>
        <v/>
      </c>
      <c r="X22" s="16" t="e">
        <f t="shared" si="7"/>
        <v>#N/A</v>
      </c>
      <c r="Y22" s="15" t="e">
        <f t="shared" si="8"/>
        <v>#N/A</v>
      </c>
      <c r="Z22" s="15" t="str">
        <f t="shared" si="9"/>
        <v/>
      </c>
      <c r="AA22" s="16" t="e">
        <f t="shared" si="10"/>
        <v>#VALUE!</v>
      </c>
      <c r="AB22" s="16" t="e">
        <f t="shared" si="1"/>
        <v>#N/A</v>
      </c>
      <c r="AC22" s="9" t="e">
        <f t="shared" si="2"/>
        <v>#VALUE!</v>
      </c>
      <c r="AD22" s="9" t="e">
        <f t="shared" si="11"/>
        <v>#DIV/0!</v>
      </c>
      <c r="AE22" s="9" t="e">
        <f t="shared" si="12"/>
        <v>#DIV/0!</v>
      </c>
    </row>
    <row r="23" spans="2:31" x14ac:dyDescent="0.2">
      <c r="B23" s="8" t="s">
        <v>49</v>
      </c>
      <c r="C23" s="8">
        <f>'Ventilation Louvre Calculator'!C27</f>
        <v>0</v>
      </c>
      <c r="D23" s="8">
        <f>'Ventilation Louvre Calculator'!D27</f>
        <v>0</v>
      </c>
      <c r="E23" s="8">
        <f>'Ventilation Louvre Calculator'!E27</f>
        <v>0</v>
      </c>
      <c r="F23" s="13">
        <f t="shared" si="3"/>
        <v>0</v>
      </c>
      <c r="G23" s="13">
        <f>'Ventilation Louvre Calculator'!F27</f>
        <v>0</v>
      </c>
      <c r="H23" s="8">
        <f>'Ventilation Louvre Calculator'!H27</f>
        <v>0</v>
      </c>
      <c r="I23" s="8">
        <f>'Ventilation Louvre Calculator'!I27</f>
        <v>0</v>
      </c>
      <c r="J23" s="8" t="e">
        <f>HLOOKUP(C23,'Product Data'!C$2:Y$28,22,FALSE)</f>
        <v>#N/A</v>
      </c>
      <c r="K23" s="8" t="e">
        <f>HLOOKUP(C23,'Product Data'!C$2:Y$28,23,FALSE)</f>
        <v>#N/A</v>
      </c>
      <c r="L23" s="15" t="e">
        <f>HLOOKUP(C23,'Product Data'!C$2:Y$28,24,FALSE)</f>
        <v>#N/A</v>
      </c>
      <c r="M23" s="8" t="e">
        <f>HLOOKUP(C23,'Product Data'!C$2:Y$28,25,FALSE)</f>
        <v>#N/A</v>
      </c>
      <c r="N23" s="8" t="e">
        <f>HLOOKUP(C23,'Product Data'!C$2:Y$28,26,FALSE)</f>
        <v>#N/A</v>
      </c>
      <c r="O23" s="15" t="e">
        <f>HLOOKUP(C23,'Product Data'!C$2:Y$28,27,FALSE)</f>
        <v>#N/A</v>
      </c>
      <c r="P23" s="9" t="str">
        <f t="shared" si="0"/>
        <v/>
      </c>
      <c r="Q23" s="9" t="str">
        <f t="shared" si="4"/>
        <v/>
      </c>
      <c r="R23" s="13" t="str">
        <f t="shared" si="5"/>
        <v/>
      </c>
      <c r="S23" s="10" t="str">
        <f>IFERROR(IF(AND(D23&lt;(J23+K23+1),NOT(D23=0)),"Louvre",(((HLOOKUP(C23,'Product Data'!$C$2:$Z$11,IF(H23="Intake",7,IF(H23="Exhaust",9,"")),FALSE))*AC23^(HLOOKUP(C23,'Product Data'!$C$2:$Z$11,IF(H23="Intake",8,IF(H23="Exhaust",10,"")),FALSE)))+(IF(I23="No Backing Screen",0,IF(I23="Bird Mesh Screen",AD23,IF(I23="Insect Mesh Screen",AE23,0)))))),"")</f>
        <v/>
      </c>
      <c r="T23" s="11" t="str">
        <f t="shared" si="6"/>
        <v/>
      </c>
      <c r="U23" s="11" t="str">
        <f>IF(S23="","",(IFERROR(IF(AND(D23&lt;(J23+K23+1),NOT(D23=0)),"below",(HLOOKUP(C23,'Product Data'!$B$2:$Z$22,(IF(H23="Exhaust",14,IF(AC23&lt;0.01,14,IF(AC23&lt;0.5,15,IF(AC23&lt;1,16,IF(AC23&lt;1.5,17,IF(AC23&lt;2,18,IF(AC23&lt;2.5,19,IF(AC23&lt;3,20,IF(AC23&lt;3.5,21,21)))))))))),FALSE))),"")))</f>
        <v/>
      </c>
      <c r="V23" s="12" t="str">
        <f>IF(U23="","",(IF(AND(D23&lt;(J23+K23+1),NOT(D23=0)),"minimum",(IF(U23='Product Data'!$B$37,'Product Data'!$C$37,IF(U23&gt;'Product Data'!$B$33,'Product Data'!$C$33,IF(U23&gt;'Product Data'!$B$34,'Product Data'!$C$34,IF(U23&gt;'Product Data'!$B$35,'Product Data'!$C$35,IF(U23&gt;'Product Data'!$B$36,'Product Data'!$C$36,"")))))))))</f>
        <v/>
      </c>
      <c r="W23" s="12" t="str">
        <f>IFERROR(IF(D23&lt;(J23+K23+1),"",(HLOOKUP(C23,'Product Data'!$C$2:$Z$13,IF(H23="Intake",11,IF(H23="Exhaust",12,"")),FALSE))),"")</f>
        <v/>
      </c>
      <c r="X23" s="16" t="e">
        <f t="shared" si="7"/>
        <v>#N/A</v>
      </c>
      <c r="Y23" s="15" t="e">
        <f t="shared" si="8"/>
        <v>#N/A</v>
      </c>
      <c r="Z23" s="15" t="str">
        <f t="shared" si="9"/>
        <v/>
      </c>
      <c r="AA23" s="16" t="e">
        <f t="shared" si="10"/>
        <v>#VALUE!</v>
      </c>
      <c r="AB23" s="16" t="e">
        <f t="shared" si="1"/>
        <v>#N/A</v>
      </c>
      <c r="AC23" s="9" t="e">
        <f t="shared" si="2"/>
        <v>#VALUE!</v>
      </c>
      <c r="AD23" s="9" t="e">
        <f t="shared" si="11"/>
        <v>#DIV/0!</v>
      </c>
      <c r="AE23" s="9" t="e">
        <f t="shared" si="12"/>
        <v>#DIV/0!</v>
      </c>
    </row>
    <row r="24" spans="2:31" x14ac:dyDescent="0.2">
      <c r="B24" s="8" t="s">
        <v>50</v>
      </c>
      <c r="C24" s="8">
        <f>'Ventilation Louvre Calculator'!C28</f>
        <v>0</v>
      </c>
      <c r="D24" s="8">
        <f>'Ventilation Louvre Calculator'!D28</f>
        <v>0</v>
      </c>
      <c r="E24" s="8">
        <f>'Ventilation Louvre Calculator'!E28</f>
        <v>0</v>
      </c>
      <c r="F24" s="13">
        <f t="shared" si="3"/>
        <v>0</v>
      </c>
      <c r="G24" s="13">
        <f>'Ventilation Louvre Calculator'!F28</f>
        <v>0</v>
      </c>
      <c r="H24" s="8">
        <f>'Ventilation Louvre Calculator'!H28</f>
        <v>0</v>
      </c>
      <c r="I24" s="8">
        <f>'Ventilation Louvre Calculator'!I28</f>
        <v>0</v>
      </c>
      <c r="J24" s="8" t="e">
        <f>HLOOKUP(C24,'Product Data'!C$2:Y$28,22,FALSE)</f>
        <v>#N/A</v>
      </c>
      <c r="K24" s="8" t="e">
        <f>HLOOKUP(C24,'Product Data'!C$2:Y$28,23,FALSE)</f>
        <v>#N/A</v>
      </c>
      <c r="L24" s="15" t="e">
        <f>HLOOKUP(C24,'Product Data'!C$2:Y$28,24,FALSE)</f>
        <v>#N/A</v>
      </c>
      <c r="M24" s="8" t="e">
        <f>HLOOKUP(C24,'Product Data'!C$2:Y$28,25,FALSE)</f>
        <v>#N/A</v>
      </c>
      <c r="N24" s="8" t="e">
        <f>HLOOKUP(C24,'Product Data'!C$2:Y$28,26,FALSE)</f>
        <v>#N/A</v>
      </c>
      <c r="O24" s="15" t="e">
        <f>HLOOKUP(C24,'Product Data'!C$2:Y$28,27,FALSE)</f>
        <v>#N/A</v>
      </c>
      <c r="P24" s="9" t="str">
        <f t="shared" si="0"/>
        <v/>
      </c>
      <c r="Q24" s="9" t="str">
        <f t="shared" si="4"/>
        <v/>
      </c>
      <c r="R24" s="13" t="str">
        <f t="shared" si="5"/>
        <v/>
      </c>
      <c r="S24" s="10" t="str">
        <f>IFERROR(IF(AND(D24&lt;(J24+K24+1),NOT(D24=0)),"Louvre",(((HLOOKUP(C24,'Product Data'!$C$2:$Z$11,IF(H24="Intake",7,IF(H24="Exhaust",9,"")),FALSE))*AC24^(HLOOKUP(C24,'Product Data'!$C$2:$Z$11,IF(H24="Intake",8,IF(H24="Exhaust",10,"")),FALSE)))+(IF(I24="No Backing Screen",0,IF(I24="Bird Mesh Screen",AD24,IF(I24="Insect Mesh Screen",AE24,0)))))),"")</f>
        <v/>
      </c>
      <c r="T24" s="11" t="str">
        <f t="shared" si="6"/>
        <v/>
      </c>
      <c r="U24" s="11" t="str">
        <f>IF(S24="","",(IFERROR(IF(AND(D24&lt;(J24+K24+1),NOT(D24=0)),"below",(HLOOKUP(C24,'Product Data'!$B$2:$Z$22,(IF(H24="Exhaust",14,IF(AC24&lt;0.01,14,IF(AC24&lt;0.5,15,IF(AC24&lt;1,16,IF(AC24&lt;1.5,17,IF(AC24&lt;2,18,IF(AC24&lt;2.5,19,IF(AC24&lt;3,20,IF(AC24&lt;3.5,21,21)))))))))),FALSE))),"")))</f>
        <v/>
      </c>
      <c r="V24" s="12" t="str">
        <f>IF(U24="","",(IF(AND(D24&lt;(J24+K24+1),NOT(D24=0)),"minimum",(IF(U24='Product Data'!$B$37,'Product Data'!$C$37,IF(U24&gt;'Product Data'!$B$33,'Product Data'!$C$33,IF(U24&gt;'Product Data'!$B$34,'Product Data'!$C$34,IF(U24&gt;'Product Data'!$B$35,'Product Data'!$C$35,IF(U24&gt;'Product Data'!$B$36,'Product Data'!$C$36,"")))))))))</f>
        <v/>
      </c>
      <c r="W24" s="12" t="str">
        <f>IFERROR(IF(D24&lt;(J24+K24+1),"",(HLOOKUP(C24,'Product Data'!$C$2:$Z$13,IF(H24="Intake",11,IF(H24="Exhaust",12,"")),FALSE))),"")</f>
        <v/>
      </c>
      <c r="X24" s="16" t="e">
        <f t="shared" si="7"/>
        <v>#N/A</v>
      </c>
      <c r="Y24" s="15" t="e">
        <f t="shared" si="8"/>
        <v>#N/A</v>
      </c>
      <c r="Z24" s="15" t="str">
        <f t="shared" si="9"/>
        <v/>
      </c>
      <c r="AA24" s="16" t="e">
        <f t="shared" si="10"/>
        <v>#VALUE!</v>
      </c>
      <c r="AB24" s="16" t="e">
        <f t="shared" si="1"/>
        <v>#N/A</v>
      </c>
      <c r="AC24" s="9" t="e">
        <f t="shared" si="2"/>
        <v>#VALUE!</v>
      </c>
      <c r="AD24" s="9" t="e">
        <f t="shared" si="11"/>
        <v>#DIV/0!</v>
      </c>
      <c r="AE24" s="9" t="e">
        <f t="shared" si="12"/>
        <v>#DIV/0!</v>
      </c>
    </row>
    <row r="25" spans="2:31" x14ac:dyDescent="0.2">
      <c r="B25" s="8" t="s">
        <v>51</v>
      </c>
      <c r="C25" s="8">
        <f>'Ventilation Louvre Calculator'!C29</f>
        <v>0</v>
      </c>
      <c r="D25" s="8">
        <f>'Ventilation Louvre Calculator'!D29</f>
        <v>0</v>
      </c>
      <c r="E25" s="8">
        <f>'Ventilation Louvre Calculator'!E29</f>
        <v>0</v>
      </c>
      <c r="F25" s="13">
        <f t="shared" si="3"/>
        <v>0</v>
      </c>
      <c r="G25" s="13">
        <f>'Ventilation Louvre Calculator'!F29</f>
        <v>0</v>
      </c>
      <c r="H25" s="8">
        <f>'Ventilation Louvre Calculator'!H29</f>
        <v>0</v>
      </c>
      <c r="I25" s="8">
        <f>'Ventilation Louvre Calculator'!I29</f>
        <v>0</v>
      </c>
      <c r="J25" s="8" t="e">
        <f>HLOOKUP(C25,'Product Data'!C$2:Y$28,22,FALSE)</f>
        <v>#N/A</v>
      </c>
      <c r="K25" s="8" t="e">
        <f>HLOOKUP(C25,'Product Data'!C$2:Y$28,23,FALSE)</f>
        <v>#N/A</v>
      </c>
      <c r="L25" s="15" t="e">
        <f>HLOOKUP(C25,'Product Data'!C$2:Y$28,24,FALSE)</f>
        <v>#N/A</v>
      </c>
      <c r="M25" s="8" t="e">
        <f>HLOOKUP(C25,'Product Data'!C$2:Y$28,25,FALSE)</f>
        <v>#N/A</v>
      </c>
      <c r="N25" s="8" t="e">
        <f>HLOOKUP(C25,'Product Data'!C$2:Y$28,26,FALSE)</f>
        <v>#N/A</v>
      </c>
      <c r="O25" s="15" t="e">
        <f>HLOOKUP(C25,'Product Data'!C$2:Y$28,27,FALSE)</f>
        <v>#N/A</v>
      </c>
      <c r="P25" s="9" t="str">
        <f t="shared" si="0"/>
        <v/>
      </c>
      <c r="Q25" s="9" t="str">
        <f t="shared" si="4"/>
        <v/>
      </c>
      <c r="R25" s="13" t="str">
        <f t="shared" si="5"/>
        <v/>
      </c>
      <c r="S25" s="10" t="str">
        <f>IFERROR(IF(AND(D25&lt;(J25+K25+1),NOT(D25=0)),"Louvre",(((HLOOKUP(C25,'Product Data'!$C$2:$Z$11,IF(H25="Intake",7,IF(H25="Exhaust",9,"")),FALSE))*AC25^(HLOOKUP(C25,'Product Data'!$C$2:$Z$11,IF(H25="Intake",8,IF(H25="Exhaust",10,"")),FALSE)))+(IF(I25="No Backing Screen",0,IF(I25="Bird Mesh Screen",AD25,IF(I25="Insect Mesh Screen",AE25,0)))))),"")</f>
        <v/>
      </c>
      <c r="T25" s="11" t="str">
        <f t="shared" si="6"/>
        <v/>
      </c>
      <c r="U25" s="11" t="str">
        <f>IF(S25="","",(IFERROR(IF(AND(D25&lt;(J25+K25+1),NOT(D25=0)),"below",(HLOOKUP(C25,'Product Data'!$B$2:$Z$22,(IF(H25="Exhaust",14,IF(AC25&lt;0.01,14,IF(AC25&lt;0.5,15,IF(AC25&lt;1,16,IF(AC25&lt;1.5,17,IF(AC25&lt;2,18,IF(AC25&lt;2.5,19,IF(AC25&lt;3,20,IF(AC25&lt;3.5,21,21)))))))))),FALSE))),"")))</f>
        <v/>
      </c>
      <c r="V25" s="12" t="str">
        <f>IF(U25="","",(IF(AND(D25&lt;(J25+K25+1),NOT(D25=0)),"minimum",(IF(U25='Product Data'!$B$37,'Product Data'!$C$37,IF(U25&gt;'Product Data'!$B$33,'Product Data'!$C$33,IF(U25&gt;'Product Data'!$B$34,'Product Data'!$C$34,IF(U25&gt;'Product Data'!$B$35,'Product Data'!$C$35,IF(U25&gt;'Product Data'!$B$36,'Product Data'!$C$36,"")))))))))</f>
        <v/>
      </c>
      <c r="W25" s="12" t="str">
        <f>IFERROR(IF(D25&lt;(J25+K25+1),"",(HLOOKUP(C25,'Product Data'!$C$2:$Z$13,IF(H25="Intake",11,IF(H25="Exhaust",12,"")),FALSE))),"")</f>
        <v/>
      </c>
      <c r="X25" s="16" t="e">
        <f t="shared" si="7"/>
        <v>#N/A</v>
      </c>
      <c r="Y25" s="15" t="e">
        <f t="shared" si="8"/>
        <v>#N/A</v>
      </c>
      <c r="Z25" s="15" t="str">
        <f t="shared" si="9"/>
        <v/>
      </c>
      <c r="AA25" s="16" t="e">
        <f t="shared" si="10"/>
        <v>#VALUE!</v>
      </c>
      <c r="AB25" s="16" t="e">
        <f t="shared" si="1"/>
        <v>#N/A</v>
      </c>
      <c r="AC25" s="9" t="e">
        <f t="shared" si="2"/>
        <v>#VALUE!</v>
      </c>
      <c r="AD25" s="9" t="e">
        <f t="shared" si="11"/>
        <v>#DIV/0!</v>
      </c>
      <c r="AE25" s="9" t="e">
        <f t="shared" si="12"/>
        <v>#DIV/0!</v>
      </c>
    </row>
    <row r="26" spans="2:31" x14ac:dyDescent="0.2">
      <c r="B26" s="8" t="s">
        <v>52</v>
      </c>
      <c r="C26" s="8">
        <f>'Ventilation Louvre Calculator'!C30</f>
        <v>0</v>
      </c>
      <c r="D26" s="8">
        <f>'Ventilation Louvre Calculator'!D30</f>
        <v>0</v>
      </c>
      <c r="E26" s="8">
        <f>'Ventilation Louvre Calculator'!E30</f>
        <v>0</v>
      </c>
      <c r="F26" s="13">
        <f t="shared" si="3"/>
        <v>0</v>
      </c>
      <c r="G26" s="13">
        <f>'Ventilation Louvre Calculator'!F30</f>
        <v>0</v>
      </c>
      <c r="H26" s="8">
        <f>'Ventilation Louvre Calculator'!H30</f>
        <v>0</v>
      </c>
      <c r="I26" s="8">
        <f>'Ventilation Louvre Calculator'!I30</f>
        <v>0</v>
      </c>
      <c r="J26" s="8" t="e">
        <f>HLOOKUP(C26,'Product Data'!C$2:Y$28,22,FALSE)</f>
        <v>#N/A</v>
      </c>
      <c r="K26" s="8" t="e">
        <f>HLOOKUP(C26,'Product Data'!C$2:Y$28,23,FALSE)</f>
        <v>#N/A</v>
      </c>
      <c r="L26" s="15" t="e">
        <f>HLOOKUP(C26,'Product Data'!C$2:Y$28,24,FALSE)</f>
        <v>#N/A</v>
      </c>
      <c r="M26" s="8" t="e">
        <f>HLOOKUP(C26,'Product Data'!C$2:Y$28,25,FALSE)</f>
        <v>#N/A</v>
      </c>
      <c r="N26" s="8" t="e">
        <f>HLOOKUP(C26,'Product Data'!C$2:Y$28,26,FALSE)</f>
        <v>#N/A</v>
      </c>
      <c r="O26" s="15" t="e">
        <f>HLOOKUP(C26,'Product Data'!C$2:Y$28,27,FALSE)</f>
        <v>#N/A</v>
      </c>
      <c r="P26" s="9" t="str">
        <f t="shared" si="0"/>
        <v/>
      </c>
      <c r="Q26" s="9" t="str">
        <f t="shared" si="4"/>
        <v/>
      </c>
      <c r="R26" s="13" t="str">
        <f t="shared" si="5"/>
        <v/>
      </c>
      <c r="S26" s="10" t="str">
        <f>IFERROR(IF(AND(D26&lt;(J26+K26+1),NOT(D26=0)),"Louvre",(((HLOOKUP(C26,'Product Data'!$C$2:$Z$11,IF(H26="Intake",7,IF(H26="Exhaust",9,"")),FALSE))*AC26^(HLOOKUP(C26,'Product Data'!$C$2:$Z$11,IF(H26="Intake",8,IF(H26="Exhaust",10,"")),FALSE)))+(IF(I26="No Backing Screen",0,IF(I26="Bird Mesh Screen",AD26,IF(I26="Insect Mesh Screen",AE26,0)))))),"")</f>
        <v/>
      </c>
      <c r="T26" s="11" t="str">
        <f t="shared" si="6"/>
        <v/>
      </c>
      <c r="U26" s="11" t="str">
        <f>IF(S26="","",(IFERROR(IF(AND(D26&lt;(J26+K26+1),NOT(D26=0)),"below",(HLOOKUP(C26,'Product Data'!$B$2:$Z$22,(IF(H26="Exhaust",14,IF(AC26&lt;0.01,14,IF(AC26&lt;0.5,15,IF(AC26&lt;1,16,IF(AC26&lt;1.5,17,IF(AC26&lt;2,18,IF(AC26&lt;2.5,19,IF(AC26&lt;3,20,IF(AC26&lt;3.5,21,21)))))))))),FALSE))),"")))</f>
        <v/>
      </c>
      <c r="V26" s="12" t="str">
        <f>IF(U26="","",(IF(AND(D26&lt;(J26+K26+1),NOT(D26=0)),"minimum",(IF(U26='Product Data'!$B$37,'Product Data'!$C$37,IF(U26&gt;'Product Data'!$B$33,'Product Data'!$C$33,IF(U26&gt;'Product Data'!$B$34,'Product Data'!$C$34,IF(U26&gt;'Product Data'!$B$35,'Product Data'!$C$35,IF(U26&gt;'Product Data'!$B$36,'Product Data'!$C$36,"")))))))))</f>
        <v/>
      </c>
      <c r="W26" s="12" t="str">
        <f>IFERROR(IF(D26&lt;(J26+K26+1),"",(HLOOKUP(C26,'Product Data'!$C$2:$Z$13,IF(H26="Intake",11,IF(H26="Exhaust",12,"")),FALSE))),"")</f>
        <v/>
      </c>
      <c r="X26" s="16" t="e">
        <f t="shared" si="7"/>
        <v>#N/A</v>
      </c>
      <c r="Y26" s="15" t="e">
        <f t="shared" si="8"/>
        <v>#N/A</v>
      </c>
      <c r="Z26" s="15" t="str">
        <f t="shared" si="9"/>
        <v/>
      </c>
      <c r="AA26" s="16" t="e">
        <f t="shared" si="10"/>
        <v>#VALUE!</v>
      </c>
      <c r="AB26" s="16" t="e">
        <f t="shared" si="1"/>
        <v>#N/A</v>
      </c>
      <c r="AC26" s="9" t="e">
        <f t="shared" si="2"/>
        <v>#VALUE!</v>
      </c>
      <c r="AD26" s="9" t="e">
        <f t="shared" si="11"/>
        <v>#DIV/0!</v>
      </c>
      <c r="AE26" s="9" t="e">
        <f t="shared" si="12"/>
        <v>#DIV/0!</v>
      </c>
    </row>
    <row r="27" spans="2:31" x14ac:dyDescent="0.2">
      <c r="B27" s="8" t="s">
        <v>53</v>
      </c>
      <c r="C27" s="8">
        <f>'Ventilation Louvre Calculator'!C31</f>
        <v>0</v>
      </c>
      <c r="D27" s="8">
        <f>'Ventilation Louvre Calculator'!D31</f>
        <v>0</v>
      </c>
      <c r="E27" s="8">
        <f>'Ventilation Louvre Calculator'!E31</f>
        <v>0</v>
      </c>
      <c r="F27" s="13">
        <f t="shared" si="3"/>
        <v>0</v>
      </c>
      <c r="G27" s="13">
        <f>'Ventilation Louvre Calculator'!F31</f>
        <v>0</v>
      </c>
      <c r="H27" s="8">
        <f>'Ventilation Louvre Calculator'!H31</f>
        <v>0</v>
      </c>
      <c r="I27" s="8">
        <f>'Ventilation Louvre Calculator'!I31</f>
        <v>0</v>
      </c>
      <c r="J27" s="8" t="e">
        <f>HLOOKUP(C27,'Product Data'!C$2:Y$28,22,FALSE)</f>
        <v>#N/A</v>
      </c>
      <c r="K27" s="8" t="e">
        <f>HLOOKUP(C27,'Product Data'!C$2:Y$28,23,FALSE)</f>
        <v>#N/A</v>
      </c>
      <c r="L27" s="15" t="e">
        <f>HLOOKUP(C27,'Product Data'!C$2:Y$28,24,FALSE)</f>
        <v>#N/A</v>
      </c>
      <c r="M27" s="8" t="e">
        <f>HLOOKUP(C27,'Product Data'!C$2:Y$28,25,FALSE)</f>
        <v>#N/A</v>
      </c>
      <c r="N27" s="8" t="e">
        <f>HLOOKUP(C27,'Product Data'!C$2:Y$28,26,FALSE)</f>
        <v>#N/A</v>
      </c>
      <c r="O27" s="15" t="e">
        <f>HLOOKUP(C27,'Product Data'!C$2:Y$28,27,FALSE)</f>
        <v>#N/A</v>
      </c>
      <c r="P27" s="9" t="str">
        <f t="shared" si="0"/>
        <v/>
      </c>
      <c r="Q27" s="9" t="str">
        <f t="shared" si="4"/>
        <v/>
      </c>
      <c r="R27" s="13" t="str">
        <f t="shared" si="5"/>
        <v/>
      </c>
      <c r="S27" s="10" t="str">
        <f>IFERROR(IF(AND(D27&lt;(J27+K27+1),NOT(D27=0)),"Louvre",(((HLOOKUP(C27,'Product Data'!$C$2:$Z$11,IF(H27="Intake",7,IF(H27="Exhaust",9,"")),FALSE))*AC27^(HLOOKUP(C27,'Product Data'!$C$2:$Z$11,IF(H27="Intake",8,IF(H27="Exhaust",10,"")),FALSE)))+(IF(I27="No Backing Screen",0,IF(I27="Bird Mesh Screen",AD27,IF(I27="Insect Mesh Screen",AE27,0)))))),"")</f>
        <v/>
      </c>
      <c r="T27" s="11" t="str">
        <f t="shared" si="6"/>
        <v/>
      </c>
      <c r="U27" s="11" t="str">
        <f>IF(S27="","",(IFERROR(IF(AND(D27&lt;(J27+K27+1),NOT(D27=0)),"below",(HLOOKUP(C27,'Product Data'!$B$2:$Z$22,(IF(H27="Exhaust",14,IF(AC27&lt;0.01,14,IF(AC27&lt;0.5,15,IF(AC27&lt;1,16,IF(AC27&lt;1.5,17,IF(AC27&lt;2,18,IF(AC27&lt;2.5,19,IF(AC27&lt;3,20,IF(AC27&lt;3.5,21,21)))))))))),FALSE))),"")))</f>
        <v/>
      </c>
      <c r="V27" s="12" t="str">
        <f>IF(U27="","",(IF(AND(D27&lt;(J27+K27+1),NOT(D27=0)),"minimum",(IF(U27='Product Data'!$B$37,'Product Data'!$C$37,IF(U27&gt;'Product Data'!$B$33,'Product Data'!$C$33,IF(U27&gt;'Product Data'!$B$34,'Product Data'!$C$34,IF(U27&gt;'Product Data'!$B$35,'Product Data'!$C$35,IF(U27&gt;'Product Data'!$B$36,'Product Data'!$C$36,"")))))))))</f>
        <v/>
      </c>
      <c r="W27" s="12" t="str">
        <f>IFERROR(IF(D27&lt;(J27+K27+1),"",(HLOOKUP(C27,'Product Data'!$C$2:$Z$13,IF(H27="Intake",11,IF(H27="Exhaust",12,"")),FALSE))),"")</f>
        <v/>
      </c>
      <c r="X27" s="16" t="e">
        <f t="shared" si="7"/>
        <v>#N/A</v>
      </c>
      <c r="Y27" s="15" t="e">
        <f t="shared" si="8"/>
        <v>#N/A</v>
      </c>
      <c r="Z27" s="15" t="str">
        <f t="shared" si="9"/>
        <v/>
      </c>
      <c r="AA27" s="16" t="e">
        <f t="shared" si="10"/>
        <v>#VALUE!</v>
      </c>
      <c r="AB27" s="16" t="e">
        <f t="shared" si="1"/>
        <v>#N/A</v>
      </c>
      <c r="AC27" s="9" t="e">
        <f t="shared" si="2"/>
        <v>#VALUE!</v>
      </c>
      <c r="AD27" s="9" t="e">
        <f t="shared" si="11"/>
        <v>#DIV/0!</v>
      </c>
      <c r="AE27" s="9" t="e">
        <f t="shared" si="12"/>
        <v>#DIV/0!</v>
      </c>
    </row>
    <row r="28" spans="2:31" x14ac:dyDescent="0.2">
      <c r="B28" s="8" t="s">
        <v>54</v>
      </c>
      <c r="C28" s="8">
        <f>'Ventilation Louvre Calculator'!C32</f>
        <v>0</v>
      </c>
      <c r="D28" s="8">
        <f>'Ventilation Louvre Calculator'!D32</f>
        <v>0</v>
      </c>
      <c r="E28" s="8">
        <f>'Ventilation Louvre Calculator'!E32</f>
        <v>0</v>
      </c>
      <c r="F28" s="13">
        <f t="shared" si="3"/>
        <v>0</v>
      </c>
      <c r="G28" s="13">
        <f>'Ventilation Louvre Calculator'!F32</f>
        <v>0</v>
      </c>
      <c r="H28" s="8">
        <f>'Ventilation Louvre Calculator'!H32</f>
        <v>0</v>
      </c>
      <c r="I28" s="8">
        <f>'Ventilation Louvre Calculator'!I32</f>
        <v>0</v>
      </c>
      <c r="J28" s="8" t="e">
        <f>HLOOKUP(C28,'Product Data'!C$2:Y$28,22,FALSE)</f>
        <v>#N/A</v>
      </c>
      <c r="K28" s="8" t="e">
        <f>HLOOKUP(C28,'Product Data'!C$2:Y$28,23,FALSE)</f>
        <v>#N/A</v>
      </c>
      <c r="L28" s="15" t="e">
        <f>HLOOKUP(C28,'Product Data'!C$2:Y$28,24,FALSE)</f>
        <v>#N/A</v>
      </c>
      <c r="M28" s="8" t="e">
        <f>HLOOKUP(C28,'Product Data'!C$2:Y$28,25,FALSE)</f>
        <v>#N/A</v>
      </c>
      <c r="N28" s="8" t="e">
        <f>HLOOKUP(C28,'Product Data'!C$2:Y$28,26,FALSE)</f>
        <v>#N/A</v>
      </c>
      <c r="O28" s="15" t="e">
        <f>HLOOKUP(C28,'Product Data'!C$2:Y$28,27,FALSE)</f>
        <v>#N/A</v>
      </c>
      <c r="P28" s="9" t="str">
        <f t="shared" si="0"/>
        <v/>
      </c>
      <c r="Q28" s="9" t="str">
        <f t="shared" si="4"/>
        <v/>
      </c>
      <c r="R28" s="13" t="str">
        <f t="shared" si="5"/>
        <v/>
      </c>
      <c r="S28" s="10" t="str">
        <f>IFERROR(IF(AND(D28&lt;(J28+K28+1),NOT(D28=0)),"Louvre",(((HLOOKUP(C28,'Product Data'!$C$2:$Z$11,IF(H28="Intake",7,IF(H28="Exhaust",9,"")),FALSE))*AC28^(HLOOKUP(C28,'Product Data'!$C$2:$Z$11,IF(H28="Intake",8,IF(H28="Exhaust",10,"")),FALSE)))+(IF(I28="No Backing Screen",0,IF(I28="Bird Mesh Screen",AD28,IF(I28="Insect Mesh Screen",AE28,0)))))),"")</f>
        <v/>
      </c>
      <c r="T28" s="11" t="str">
        <f t="shared" si="6"/>
        <v/>
      </c>
      <c r="U28" s="11" t="str">
        <f>IF(S28="","",(IFERROR(IF(AND(D28&lt;(J28+K28+1),NOT(D28=0)),"below",(HLOOKUP(C28,'Product Data'!$B$2:$Z$22,(IF(H28="Exhaust",14,IF(AC28&lt;0.01,14,IF(AC28&lt;0.5,15,IF(AC28&lt;1,16,IF(AC28&lt;1.5,17,IF(AC28&lt;2,18,IF(AC28&lt;2.5,19,IF(AC28&lt;3,20,IF(AC28&lt;3.5,21,21)))))))))),FALSE))),"")))</f>
        <v/>
      </c>
      <c r="V28" s="12" t="str">
        <f>IF(U28="","",(IF(AND(D28&lt;(J28+K28+1),NOT(D28=0)),"minimum",(IF(U28='Product Data'!$B$37,'Product Data'!$C$37,IF(U28&gt;'Product Data'!$B$33,'Product Data'!$C$33,IF(U28&gt;'Product Data'!$B$34,'Product Data'!$C$34,IF(U28&gt;'Product Data'!$B$35,'Product Data'!$C$35,IF(U28&gt;'Product Data'!$B$36,'Product Data'!$C$36,"")))))))))</f>
        <v/>
      </c>
      <c r="W28" s="12" t="str">
        <f>IFERROR(IF(D28&lt;(J28+K28+1),"",(HLOOKUP(C28,'Product Data'!$C$2:$Z$13,IF(H28="Intake",11,IF(H28="Exhaust",12,"")),FALSE))),"")</f>
        <v/>
      </c>
      <c r="X28" s="16" t="e">
        <f t="shared" si="7"/>
        <v>#N/A</v>
      </c>
      <c r="Y28" s="15" t="e">
        <f t="shared" si="8"/>
        <v>#N/A</v>
      </c>
      <c r="Z28" s="15" t="str">
        <f t="shared" si="9"/>
        <v/>
      </c>
      <c r="AA28" s="16" t="e">
        <f t="shared" si="10"/>
        <v>#VALUE!</v>
      </c>
      <c r="AB28" s="16" t="e">
        <f t="shared" si="1"/>
        <v>#N/A</v>
      </c>
      <c r="AC28" s="9" t="e">
        <f t="shared" si="2"/>
        <v>#VALUE!</v>
      </c>
      <c r="AD28" s="9" t="e">
        <f t="shared" si="11"/>
        <v>#DIV/0!</v>
      </c>
      <c r="AE28" s="9" t="e">
        <f t="shared" si="12"/>
        <v>#DIV/0!</v>
      </c>
    </row>
    <row r="29" spans="2:31" x14ac:dyDescent="0.2">
      <c r="B29" s="8" t="s">
        <v>55</v>
      </c>
      <c r="C29" s="8">
        <f>'Ventilation Louvre Calculator'!C33</f>
        <v>0</v>
      </c>
      <c r="D29" s="8">
        <f>'Ventilation Louvre Calculator'!D33</f>
        <v>0</v>
      </c>
      <c r="E29" s="8">
        <f>'Ventilation Louvre Calculator'!E33</f>
        <v>0</v>
      </c>
      <c r="F29" s="13">
        <f t="shared" si="3"/>
        <v>0</v>
      </c>
      <c r="G29" s="13">
        <f>'Ventilation Louvre Calculator'!F33</f>
        <v>0</v>
      </c>
      <c r="H29" s="8">
        <f>'Ventilation Louvre Calculator'!H33</f>
        <v>0</v>
      </c>
      <c r="I29" s="8">
        <f>'Ventilation Louvre Calculator'!I33</f>
        <v>0</v>
      </c>
      <c r="J29" s="8" t="e">
        <f>HLOOKUP(C29,'Product Data'!C$2:Y$28,22,FALSE)</f>
        <v>#N/A</v>
      </c>
      <c r="K29" s="8" t="e">
        <f>HLOOKUP(C29,'Product Data'!C$2:Y$28,23,FALSE)</f>
        <v>#N/A</v>
      </c>
      <c r="L29" s="15" t="e">
        <f>HLOOKUP(C29,'Product Data'!C$2:Y$28,24,FALSE)</f>
        <v>#N/A</v>
      </c>
      <c r="M29" s="8" t="e">
        <f>HLOOKUP(C29,'Product Data'!C$2:Y$28,25,FALSE)</f>
        <v>#N/A</v>
      </c>
      <c r="N29" s="8" t="e">
        <f>HLOOKUP(C29,'Product Data'!C$2:Y$28,26,FALSE)</f>
        <v>#N/A</v>
      </c>
      <c r="O29" s="15" t="e">
        <f>HLOOKUP(C29,'Product Data'!C$2:Y$28,27,FALSE)</f>
        <v>#N/A</v>
      </c>
      <c r="P29" s="9" t="str">
        <f t="shared" si="0"/>
        <v/>
      </c>
      <c r="Q29" s="9" t="str">
        <f t="shared" si="4"/>
        <v/>
      </c>
      <c r="R29" s="13" t="str">
        <f t="shared" si="5"/>
        <v/>
      </c>
      <c r="S29" s="10" t="str">
        <f>IFERROR(IF(AND(D29&lt;(J29+K29+1),NOT(D29=0)),"Louvre",(((HLOOKUP(C29,'Product Data'!$C$2:$Z$11,IF(H29="Intake",7,IF(H29="Exhaust",9,"")),FALSE))*AC29^(HLOOKUP(C29,'Product Data'!$C$2:$Z$11,IF(H29="Intake",8,IF(H29="Exhaust",10,"")),FALSE)))+(IF(I29="No Backing Screen",0,IF(I29="Bird Mesh Screen",AD29,IF(I29="Insect Mesh Screen",AE29,0)))))),"")</f>
        <v/>
      </c>
      <c r="T29" s="11" t="str">
        <f t="shared" si="6"/>
        <v/>
      </c>
      <c r="U29" s="11" t="str">
        <f>IF(S29="","",(IFERROR(IF(AND(D29&lt;(J29+K29+1),NOT(D29=0)),"below",(HLOOKUP(C29,'Product Data'!$B$2:$Z$22,(IF(H29="Exhaust",14,IF(AC29&lt;0.01,14,IF(AC29&lt;0.5,15,IF(AC29&lt;1,16,IF(AC29&lt;1.5,17,IF(AC29&lt;2,18,IF(AC29&lt;2.5,19,IF(AC29&lt;3,20,IF(AC29&lt;3.5,21,21)))))))))),FALSE))),"")))</f>
        <v/>
      </c>
      <c r="V29" s="12" t="str">
        <f>IF(U29="","",(IF(AND(D29&lt;(J29+K29+1),NOT(D29=0)),"minimum",(IF(U29='Product Data'!$B$37,'Product Data'!$C$37,IF(U29&gt;'Product Data'!$B$33,'Product Data'!$C$33,IF(U29&gt;'Product Data'!$B$34,'Product Data'!$C$34,IF(U29&gt;'Product Data'!$B$35,'Product Data'!$C$35,IF(U29&gt;'Product Data'!$B$36,'Product Data'!$C$36,"")))))))))</f>
        <v/>
      </c>
      <c r="W29" s="12" t="str">
        <f>IFERROR(IF(D29&lt;(J29+K29+1),"",(HLOOKUP(C29,'Product Data'!$C$2:$Z$13,IF(H29="Intake",11,IF(H29="Exhaust",12,"")),FALSE))),"")</f>
        <v/>
      </c>
      <c r="X29" s="16" t="e">
        <f t="shared" si="7"/>
        <v>#N/A</v>
      </c>
      <c r="Y29" s="15" t="e">
        <f t="shared" si="8"/>
        <v>#N/A</v>
      </c>
      <c r="Z29" s="15" t="str">
        <f t="shared" si="9"/>
        <v/>
      </c>
      <c r="AA29" s="16" t="e">
        <f t="shared" si="10"/>
        <v>#VALUE!</v>
      </c>
      <c r="AB29" s="16" t="e">
        <f t="shared" si="1"/>
        <v>#N/A</v>
      </c>
      <c r="AC29" s="9" t="e">
        <f t="shared" si="2"/>
        <v>#VALUE!</v>
      </c>
      <c r="AD29" s="9" t="e">
        <f t="shared" si="11"/>
        <v>#DIV/0!</v>
      </c>
      <c r="AE29" s="9" t="e">
        <f t="shared" si="12"/>
        <v>#DIV/0!</v>
      </c>
    </row>
    <row r="30" spans="2:31" x14ac:dyDescent="0.2">
      <c r="B30" s="8" t="s">
        <v>56</v>
      </c>
      <c r="C30" s="8">
        <f>'Ventilation Louvre Calculator'!C34</f>
        <v>0</v>
      </c>
      <c r="D30" s="8">
        <f>'Ventilation Louvre Calculator'!D34</f>
        <v>0</v>
      </c>
      <c r="E30" s="8">
        <f>'Ventilation Louvre Calculator'!E34</f>
        <v>0</v>
      </c>
      <c r="F30" s="13">
        <f t="shared" si="3"/>
        <v>0</v>
      </c>
      <c r="G30" s="13">
        <f>'Ventilation Louvre Calculator'!F34</f>
        <v>0</v>
      </c>
      <c r="H30" s="8">
        <f>'Ventilation Louvre Calculator'!H34</f>
        <v>0</v>
      </c>
      <c r="I30" s="8">
        <f>'Ventilation Louvre Calculator'!I34</f>
        <v>0</v>
      </c>
      <c r="J30" s="8" t="e">
        <f>HLOOKUP(C30,'Product Data'!C$2:Y$28,22,FALSE)</f>
        <v>#N/A</v>
      </c>
      <c r="K30" s="8" t="e">
        <f>HLOOKUP(C30,'Product Data'!C$2:Y$28,23,FALSE)</f>
        <v>#N/A</v>
      </c>
      <c r="L30" s="15" t="e">
        <f>HLOOKUP(C30,'Product Data'!C$2:Y$28,24,FALSE)</f>
        <v>#N/A</v>
      </c>
      <c r="M30" s="8" t="e">
        <f>HLOOKUP(C30,'Product Data'!C$2:Y$28,25,FALSE)</f>
        <v>#N/A</v>
      </c>
      <c r="N30" s="8" t="e">
        <f>HLOOKUP(C30,'Product Data'!C$2:Y$28,26,FALSE)</f>
        <v>#N/A</v>
      </c>
      <c r="O30" s="15" t="e">
        <f>HLOOKUP(C30,'Product Data'!C$2:Y$28,27,FALSE)</f>
        <v>#N/A</v>
      </c>
      <c r="P30" s="9" t="str">
        <f t="shared" si="0"/>
        <v/>
      </c>
      <c r="Q30" s="9" t="str">
        <f t="shared" si="4"/>
        <v/>
      </c>
      <c r="R30" s="13" t="str">
        <f t="shared" si="5"/>
        <v/>
      </c>
      <c r="S30" s="10" t="str">
        <f>IFERROR(IF(AND(D30&lt;(J30+K30+1),NOT(D30=0)),"Louvre",(((HLOOKUP(C30,'Product Data'!$C$2:$Z$11,IF(H30="Intake",7,IF(H30="Exhaust",9,"")),FALSE))*AC30^(HLOOKUP(C30,'Product Data'!$C$2:$Z$11,IF(H30="Intake",8,IF(H30="Exhaust",10,"")),FALSE)))+(IF(I30="No Backing Screen",0,IF(I30="Bird Mesh Screen",AD30,IF(I30="Insect Mesh Screen",AE30,0)))))),"")</f>
        <v/>
      </c>
      <c r="T30" s="11" t="str">
        <f t="shared" si="6"/>
        <v/>
      </c>
      <c r="U30" s="11" t="str">
        <f>IF(S30="","",(IFERROR(IF(AND(D30&lt;(J30+K30+1),NOT(D30=0)),"below",(HLOOKUP(C30,'Product Data'!$B$2:$Z$22,(IF(H30="Exhaust",14,IF(AC30&lt;0.01,14,IF(AC30&lt;0.5,15,IF(AC30&lt;1,16,IF(AC30&lt;1.5,17,IF(AC30&lt;2,18,IF(AC30&lt;2.5,19,IF(AC30&lt;3,20,IF(AC30&lt;3.5,21,21)))))))))),FALSE))),"")))</f>
        <v/>
      </c>
      <c r="V30" s="12" t="str">
        <f>IF(U30="","",(IF(AND(D30&lt;(J30+K30+1),NOT(D30=0)),"minimum",(IF(U30='Product Data'!$B$37,'Product Data'!$C$37,IF(U30&gt;'Product Data'!$B$33,'Product Data'!$C$33,IF(U30&gt;'Product Data'!$B$34,'Product Data'!$C$34,IF(U30&gt;'Product Data'!$B$35,'Product Data'!$C$35,IF(U30&gt;'Product Data'!$B$36,'Product Data'!$C$36,"")))))))))</f>
        <v/>
      </c>
      <c r="W30" s="12" t="str">
        <f>IFERROR(IF(D30&lt;(J30+K30+1),"",(HLOOKUP(C30,'Product Data'!$C$2:$Z$13,IF(H30="Intake",11,IF(H30="Exhaust",12,"")),FALSE))),"")</f>
        <v/>
      </c>
      <c r="X30" s="16" t="e">
        <f t="shared" si="7"/>
        <v>#N/A</v>
      </c>
      <c r="Y30" s="15" t="e">
        <f t="shared" si="8"/>
        <v>#N/A</v>
      </c>
      <c r="Z30" s="15" t="str">
        <f t="shared" si="9"/>
        <v/>
      </c>
      <c r="AA30" s="16" t="e">
        <f t="shared" si="10"/>
        <v>#VALUE!</v>
      </c>
      <c r="AB30" s="16" t="e">
        <f t="shared" si="1"/>
        <v>#N/A</v>
      </c>
      <c r="AC30" s="9" t="e">
        <f t="shared" si="2"/>
        <v>#VALUE!</v>
      </c>
      <c r="AD30" s="9" t="e">
        <f t="shared" si="11"/>
        <v>#DIV/0!</v>
      </c>
      <c r="AE30" s="9" t="e">
        <f t="shared" si="12"/>
        <v>#DIV/0!</v>
      </c>
    </row>
    <row r="31" spans="2:31" x14ac:dyDescent="0.2">
      <c r="B31" s="8" t="s">
        <v>57</v>
      </c>
      <c r="C31" s="8">
        <f>'Ventilation Louvre Calculator'!C35</f>
        <v>0</v>
      </c>
      <c r="D31" s="8">
        <f>'Ventilation Louvre Calculator'!D35</f>
        <v>0</v>
      </c>
      <c r="E31" s="8">
        <f>'Ventilation Louvre Calculator'!E35</f>
        <v>0</v>
      </c>
      <c r="F31" s="13">
        <f t="shared" si="3"/>
        <v>0</v>
      </c>
      <c r="G31" s="13">
        <f>'Ventilation Louvre Calculator'!F35</f>
        <v>0</v>
      </c>
      <c r="H31" s="8">
        <f>'Ventilation Louvre Calculator'!H35</f>
        <v>0</v>
      </c>
      <c r="I31" s="8">
        <f>'Ventilation Louvre Calculator'!I35</f>
        <v>0</v>
      </c>
      <c r="J31" s="8" t="e">
        <f>HLOOKUP(C31,'Product Data'!C$2:Y$28,22,FALSE)</f>
        <v>#N/A</v>
      </c>
      <c r="K31" s="8" t="e">
        <f>HLOOKUP(C31,'Product Data'!C$2:Y$28,23,FALSE)</f>
        <v>#N/A</v>
      </c>
      <c r="L31" s="15" t="e">
        <f>HLOOKUP(C31,'Product Data'!C$2:Y$28,24,FALSE)</f>
        <v>#N/A</v>
      </c>
      <c r="M31" s="8" t="e">
        <f>HLOOKUP(C31,'Product Data'!C$2:Y$28,25,FALSE)</f>
        <v>#N/A</v>
      </c>
      <c r="N31" s="8" t="e">
        <f>HLOOKUP(C31,'Product Data'!C$2:Y$28,26,FALSE)</f>
        <v>#N/A</v>
      </c>
      <c r="O31" s="15" t="e">
        <f>HLOOKUP(C31,'Product Data'!C$2:Y$28,27,FALSE)</f>
        <v>#N/A</v>
      </c>
      <c r="P31" s="9" t="str">
        <f t="shared" si="0"/>
        <v/>
      </c>
      <c r="Q31" s="9" t="str">
        <f t="shared" si="4"/>
        <v/>
      </c>
      <c r="R31" s="13" t="str">
        <f t="shared" si="5"/>
        <v/>
      </c>
      <c r="S31" s="10" t="str">
        <f>IFERROR(IF(AND(D31&lt;(J31+K31+1),NOT(D31=0)),"Louvre",(((HLOOKUP(C31,'Product Data'!$C$2:$Z$11,IF(H31="Intake",7,IF(H31="Exhaust",9,"")),FALSE))*AC31^(HLOOKUP(C31,'Product Data'!$C$2:$Z$11,IF(H31="Intake",8,IF(H31="Exhaust",10,"")),FALSE)))+(IF(I31="No Backing Screen",0,IF(I31="Bird Mesh Screen",AD31,IF(I31="Insect Mesh Screen",AE31,0)))))),"")</f>
        <v/>
      </c>
      <c r="T31" s="11" t="str">
        <f t="shared" si="6"/>
        <v/>
      </c>
      <c r="U31" s="11" t="str">
        <f>IF(S31="","",(IFERROR(IF(AND(D31&lt;(J31+K31+1),NOT(D31=0)),"below",(HLOOKUP(C31,'Product Data'!$B$2:$Z$22,(IF(H31="Exhaust",14,IF(AC31&lt;0.01,14,IF(AC31&lt;0.5,15,IF(AC31&lt;1,16,IF(AC31&lt;1.5,17,IF(AC31&lt;2,18,IF(AC31&lt;2.5,19,IF(AC31&lt;3,20,IF(AC31&lt;3.5,21,21)))))))))),FALSE))),"")))</f>
        <v/>
      </c>
      <c r="V31" s="12" t="str">
        <f>IF(U31="","",(IF(AND(D31&lt;(J31+K31+1),NOT(D31=0)),"minimum",(IF(U31='Product Data'!$B$37,'Product Data'!$C$37,IF(U31&gt;'Product Data'!$B$33,'Product Data'!$C$33,IF(U31&gt;'Product Data'!$B$34,'Product Data'!$C$34,IF(U31&gt;'Product Data'!$B$35,'Product Data'!$C$35,IF(U31&gt;'Product Data'!$B$36,'Product Data'!$C$36,"")))))))))</f>
        <v/>
      </c>
      <c r="W31" s="12" t="str">
        <f>IFERROR(IF(D31&lt;(J31+K31+1),"",(HLOOKUP(C31,'Product Data'!$C$2:$Z$13,IF(H31="Intake",11,IF(H31="Exhaust",12,"")),FALSE))),"")</f>
        <v/>
      </c>
      <c r="X31" s="16" t="e">
        <f t="shared" si="7"/>
        <v>#N/A</v>
      </c>
      <c r="Y31" s="15" t="e">
        <f t="shared" si="8"/>
        <v>#N/A</v>
      </c>
      <c r="Z31" s="15" t="str">
        <f t="shared" si="9"/>
        <v/>
      </c>
      <c r="AA31" s="16" t="e">
        <f t="shared" si="10"/>
        <v>#VALUE!</v>
      </c>
      <c r="AB31" s="16" t="e">
        <f t="shared" si="1"/>
        <v>#N/A</v>
      </c>
      <c r="AC31" s="9" t="e">
        <f t="shared" si="2"/>
        <v>#VALUE!</v>
      </c>
      <c r="AD31" s="9" t="e">
        <f t="shared" si="11"/>
        <v>#DIV/0!</v>
      </c>
      <c r="AE31" s="9" t="e">
        <f t="shared" si="12"/>
        <v>#DIV/0!</v>
      </c>
    </row>
    <row r="32" spans="2:31" x14ac:dyDescent="0.2">
      <c r="B32" s="8" t="s">
        <v>58</v>
      </c>
      <c r="C32" s="8">
        <f>'Ventilation Louvre Calculator'!C36</f>
        <v>0</v>
      </c>
      <c r="D32" s="8">
        <f>'Ventilation Louvre Calculator'!D36</f>
        <v>0</v>
      </c>
      <c r="E32" s="8">
        <f>'Ventilation Louvre Calculator'!E36</f>
        <v>0</v>
      </c>
      <c r="F32" s="13">
        <f t="shared" si="3"/>
        <v>0</v>
      </c>
      <c r="G32" s="13">
        <f>'Ventilation Louvre Calculator'!F36</f>
        <v>0</v>
      </c>
      <c r="H32" s="8">
        <f>'Ventilation Louvre Calculator'!H36</f>
        <v>0</v>
      </c>
      <c r="I32" s="8">
        <f>'Ventilation Louvre Calculator'!I36</f>
        <v>0</v>
      </c>
      <c r="J32" s="8" t="e">
        <f>HLOOKUP(C32,'Product Data'!C$2:Y$28,22,FALSE)</f>
        <v>#N/A</v>
      </c>
      <c r="K32" s="8" t="e">
        <f>HLOOKUP(C32,'Product Data'!C$2:Y$28,23,FALSE)</f>
        <v>#N/A</v>
      </c>
      <c r="L32" s="15" t="e">
        <f>HLOOKUP(C32,'Product Data'!C$2:Y$28,24,FALSE)</f>
        <v>#N/A</v>
      </c>
      <c r="M32" s="8" t="e">
        <f>HLOOKUP(C32,'Product Data'!C$2:Y$28,25,FALSE)</f>
        <v>#N/A</v>
      </c>
      <c r="N32" s="8" t="e">
        <f>HLOOKUP(C32,'Product Data'!C$2:Y$28,26,FALSE)</f>
        <v>#N/A</v>
      </c>
      <c r="O32" s="15" t="e">
        <f>HLOOKUP(C32,'Product Data'!C$2:Y$28,27,FALSE)</f>
        <v>#N/A</v>
      </c>
      <c r="P32" s="9" t="str">
        <f t="shared" si="0"/>
        <v/>
      </c>
      <c r="Q32" s="9" t="str">
        <f t="shared" si="4"/>
        <v/>
      </c>
      <c r="R32" s="13" t="str">
        <f t="shared" si="5"/>
        <v/>
      </c>
      <c r="S32" s="10" t="str">
        <f>IFERROR(IF(AND(D32&lt;(J32+K32+1),NOT(D32=0)),"Louvre",(((HLOOKUP(C32,'Product Data'!$C$2:$Z$11,IF(H32="Intake",7,IF(H32="Exhaust",9,"")),FALSE))*AC32^(HLOOKUP(C32,'Product Data'!$C$2:$Z$11,IF(H32="Intake",8,IF(H32="Exhaust",10,"")),FALSE)))+(IF(I32="No Backing Screen",0,IF(I32="Bird Mesh Screen",AD32,IF(I32="Insect Mesh Screen",AE32,0)))))),"")</f>
        <v/>
      </c>
      <c r="T32" s="11" t="str">
        <f t="shared" si="6"/>
        <v/>
      </c>
      <c r="U32" s="11" t="str">
        <f>IF(S32="","",(IFERROR(IF(AND(D32&lt;(J32+K32+1),NOT(D32=0)),"below",(HLOOKUP(C32,'Product Data'!$B$2:$Z$22,(IF(H32="Exhaust",14,IF(AC32&lt;0.01,14,IF(AC32&lt;0.5,15,IF(AC32&lt;1,16,IF(AC32&lt;1.5,17,IF(AC32&lt;2,18,IF(AC32&lt;2.5,19,IF(AC32&lt;3,20,IF(AC32&lt;3.5,21,21)))))))))),FALSE))),"")))</f>
        <v/>
      </c>
      <c r="V32" s="12" t="str">
        <f>IF(U32="","",(IF(AND(D32&lt;(J32+K32+1),NOT(D32=0)),"minimum",(IF(U32='Product Data'!$B$37,'Product Data'!$C$37,IF(U32&gt;'Product Data'!$B$33,'Product Data'!$C$33,IF(U32&gt;'Product Data'!$B$34,'Product Data'!$C$34,IF(U32&gt;'Product Data'!$B$35,'Product Data'!$C$35,IF(U32&gt;'Product Data'!$B$36,'Product Data'!$C$36,"")))))))))</f>
        <v/>
      </c>
      <c r="W32" s="12" t="str">
        <f>IFERROR(IF(D32&lt;(J32+K32+1),"",(HLOOKUP(C32,'Product Data'!$C$2:$Z$13,IF(H32="Intake",11,IF(H32="Exhaust",12,"")),FALSE))),"")</f>
        <v/>
      </c>
      <c r="X32" s="16" t="e">
        <f t="shared" si="7"/>
        <v>#N/A</v>
      </c>
      <c r="Y32" s="15" t="e">
        <f t="shared" si="8"/>
        <v>#N/A</v>
      </c>
      <c r="Z32" s="15" t="str">
        <f t="shared" si="9"/>
        <v/>
      </c>
      <c r="AA32" s="16" t="e">
        <f t="shared" si="10"/>
        <v>#VALUE!</v>
      </c>
      <c r="AB32" s="16" t="e">
        <f t="shared" si="1"/>
        <v>#N/A</v>
      </c>
      <c r="AC32" s="9" t="e">
        <f t="shared" si="2"/>
        <v>#VALUE!</v>
      </c>
      <c r="AD32" s="9" t="e">
        <f t="shared" si="11"/>
        <v>#DIV/0!</v>
      </c>
      <c r="AE32" s="9" t="e">
        <f t="shared" si="12"/>
        <v>#DIV/0!</v>
      </c>
    </row>
    <row r="33" spans="2:31" x14ac:dyDescent="0.2">
      <c r="B33" s="8" t="s">
        <v>59</v>
      </c>
      <c r="C33" s="8">
        <f>'Ventilation Louvre Calculator'!C37</f>
        <v>0</v>
      </c>
      <c r="D33" s="8">
        <f>'Ventilation Louvre Calculator'!D37</f>
        <v>0</v>
      </c>
      <c r="E33" s="8">
        <f>'Ventilation Louvre Calculator'!E37</f>
        <v>0</v>
      </c>
      <c r="F33" s="13">
        <f t="shared" si="3"/>
        <v>0</v>
      </c>
      <c r="G33" s="13">
        <f>'Ventilation Louvre Calculator'!F37</f>
        <v>0</v>
      </c>
      <c r="H33" s="8">
        <f>'Ventilation Louvre Calculator'!H37</f>
        <v>0</v>
      </c>
      <c r="I33" s="8">
        <f>'Ventilation Louvre Calculator'!I37</f>
        <v>0</v>
      </c>
      <c r="J33" s="8" t="e">
        <f>HLOOKUP(C33,'Product Data'!C$2:Y$28,22,FALSE)</f>
        <v>#N/A</v>
      </c>
      <c r="K33" s="8" t="e">
        <f>HLOOKUP(C33,'Product Data'!C$2:Y$28,23,FALSE)</f>
        <v>#N/A</v>
      </c>
      <c r="L33" s="15" t="e">
        <f>HLOOKUP(C33,'Product Data'!C$2:Y$28,24,FALSE)</f>
        <v>#N/A</v>
      </c>
      <c r="M33" s="8" t="e">
        <f>HLOOKUP(C33,'Product Data'!C$2:Y$28,25,FALSE)</f>
        <v>#N/A</v>
      </c>
      <c r="N33" s="8" t="e">
        <f>HLOOKUP(C33,'Product Data'!C$2:Y$28,26,FALSE)</f>
        <v>#N/A</v>
      </c>
      <c r="O33" s="15" t="e">
        <f>HLOOKUP(C33,'Product Data'!C$2:Y$28,27,FALSE)</f>
        <v>#N/A</v>
      </c>
      <c r="P33" s="9" t="str">
        <f t="shared" si="0"/>
        <v/>
      </c>
      <c r="Q33" s="9" t="str">
        <f t="shared" si="4"/>
        <v/>
      </c>
      <c r="R33" s="13" t="str">
        <f t="shared" si="5"/>
        <v/>
      </c>
      <c r="S33" s="10" t="str">
        <f>IFERROR(IF(AND(D33&lt;(J33+K33+1),NOT(D33=0)),"Louvre",(((HLOOKUP(C33,'Product Data'!$C$2:$Z$11,IF(H33="Intake",7,IF(H33="Exhaust",9,"")),FALSE))*AC33^(HLOOKUP(C33,'Product Data'!$C$2:$Z$11,IF(H33="Intake",8,IF(H33="Exhaust",10,"")),FALSE)))+(IF(I33="No Backing Screen",0,IF(I33="Bird Mesh Screen",AD33,IF(I33="Insect Mesh Screen",AE33,0)))))),"")</f>
        <v/>
      </c>
      <c r="T33" s="11" t="str">
        <f t="shared" si="6"/>
        <v/>
      </c>
      <c r="U33" s="11" t="str">
        <f>IF(S33="","",(IFERROR(IF(AND(D33&lt;(J33+K33+1),NOT(D33=0)),"below",(HLOOKUP(C33,'Product Data'!$B$2:$Z$22,(IF(H33="Exhaust",14,IF(AC33&lt;0.01,14,IF(AC33&lt;0.5,15,IF(AC33&lt;1,16,IF(AC33&lt;1.5,17,IF(AC33&lt;2,18,IF(AC33&lt;2.5,19,IF(AC33&lt;3,20,IF(AC33&lt;3.5,21,21)))))))))),FALSE))),"")))</f>
        <v/>
      </c>
      <c r="V33" s="12" t="str">
        <f>IF(U33="","",(IF(AND(D33&lt;(J33+K33+1),NOT(D33=0)),"minimum",(IF(U33='Product Data'!$B$37,'Product Data'!$C$37,IF(U33&gt;'Product Data'!$B$33,'Product Data'!$C$33,IF(U33&gt;'Product Data'!$B$34,'Product Data'!$C$34,IF(U33&gt;'Product Data'!$B$35,'Product Data'!$C$35,IF(U33&gt;'Product Data'!$B$36,'Product Data'!$C$36,"")))))))))</f>
        <v/>
      </c>
      <c r="W33" s="12" t="str">
        <f>IFERROR(IF(D33&lt;(J33+K33+1),"",(HLOOKUP(C33,'Product Data'!$C$2:$Z$13,IF(H33="Intake",11,IF(H33="Exhaust",12,"")),FALSE))),"")</f>
        <v/>
      </c>
      <c r="X33" s="16" t="e">
        <f t="shared" si="7"/>
        <v>#N/A</v>
      </c>
      <c r="Y33" s="15" t="e">
        <f t="shared" si="8"/>
        <v>#N/A</v>
      </c>
      <c r="Z33" s="15" t="str">
        <f t="shared" si="9"/>
        <v/>
      </c>
      <c r="AA33" s="16" t="e">
        <f t="shared" si="10"/>
        <v>#VALUE!</v>
      </c>
      <c r="AB33" s="16" t="e">
        <f t="shared" si="1"/>
        <v>#N/A</v>
      </c>
      <c r="AC33" s="9" t="e">
        <f t="shared" si="2"/>
        <v>#VALUE!</v>
      </c>
      <c r="AD33" s="9" t="e">
        <f t="shared" si="11"/>
        <v>#DIV/0!</v>
      </c>
      <c r="AE33" s="9" t="e">
        <f t="shared" si="12"/>
        <v>#DIV/0!</v>
      </c>
    </row>
    <row r="34" spans="2:31" x14ac:dyDescent="0.2">
      <c r="B34" s="8" t="s">
        <v>60</v>
      </c>
      <c r="C34" s="8">
        <f>'Ventilation Louvre Calculator'!C38</f>
        <v>0</v>
      </c>
      <c r="D34" s="8">
        <f>'Ventilation Louvre Calculator'!D38</f>
        <v>0</v>
      </c>
      <c r="E34" s="8">
        <f>'Ventilation Louvre Calculator'!E38</f>
        <v>0</v>
      </c>
      <c r="F34" s="13">
        <f t="shared" si="3"/>
        <v>0</v>
      </c>
      <c r="G34" s="13">
        <f>'Ventilation Louvre Calculator'!F38</f>
        <v>0</v>
      </c>
      <c r="H34" s="8">
        <f>'Ventilation Louvre Calculator'!H38</f>
        <v>0</v>
      </c>
      <c r="I34" s="8">
        <f>'Ventilation Louvre Calculator'!I38</f>
        <v>0</v>
      </c>
      <c r="J34" s="8" t="e">
        <f>HLOOKUP(C34,'Product Data'!C$2:Y$28,22,FALSE)</f>
        <v>#N/A</v>
      </c>
      <c r="K34" s="8" t="e">
        <f>HLOOKUP(C34,'Product Data'!C$2:Y$28,23,FALSE)</f>
        <v>#N/A</v>
      </c>
      <c r="L34" s="15" t="e">
        <f>HLOOKUP(C34,'Product Data'!C$2:Y$28,24,FALSE)</f>
        <v>#N/A</v>
      </c>
      <c r="M34" s="8" t="e">
        <f>HLOOKUP(C34,'Product Data'!C$2:Y$28,25,FALSE)</f>
        <v>#N/A</v>
      </c>
      <c r="N34" s="8" t="e">
        <f>HLOOKUP(C34,'Product Data'!C$2:Y$28,26,FALSE)</f>
        <v>#N/A</v>
      </c>
      <c r="O34" s="15" t="e">
        <f>HLOOKUP(C34,'Product Data'!C$2:Y$28,27,FALSE)</f>
        <v>#N/A</v>
      </c>
      <c r="P34" s="9" t="str">
        <f t="shared" si="0"/>
        <v/>
      </c>
      <c r="Q34" s="9" t="str">
        <f t="shared" si="4"/>
        <v/>
      </c>
      <c r="R34" s="13" t="str">
        <f t="shared" si="5"/>
        <v/>
      </c>
      <c r="S34" s="10" t="str">
        <f>IFERROR(IF(AND(D34&lt;(J34+K34+1),NOT(D34=0)),"Louvre",(((HLOOKUP(C34,'Product Data'!$C$2:$Z$11,IF(H34="Intake",7,IF(H34="Exhaust",9,"")),FALSE))*AC34^(HLOOKUP(C34,'Product Data'!$C$2:$Z$11,IF(H34="Intake",8,IF(H34="Exhaust",10,"")),FALSE)))+(IF(I34="No Backing Screen",0,IF(I34="Bird Mesh Screen",AD34,IF(I34="Insect Mesh Screen",AE34,0)))))),"")</f>
        <v/>
      </c>
      <c r="T34" s="11" t="str">
        <f t="shared" si="6"/>
        <v/>
      </c>
      <c r="U34" s="11" t="str">
        <f>IF(S34="","",(IFERROR(IF(AND(D34&lt;(J34+K34+1),NOT(D34=0)),"below",(HLOOKUP(C34,'Product Data'!$B$2:$Z$22,(IF(H34="Exhaust",14,IF(AC34&lt;0.01,14,IF(AC34&lt;0.5,15,IF(AC34&lt;1,16,IF(AC34&lt;1.5,17,IF(AC34&lt;2,18,IF(AC34&lt;2.5,19,IF(AC34&lt;3,20,IF(AC34&lt;3.5,21,21)))))))))),FALSE))),"")))</f>
        <v/>
      </c>
      <c r="V34" s="12" t="str">
        <f>IF(U34="","",(IF(AND(D34&lt;(J34+K34+1),NOT(D34=0)),"minimum",(IF(U34='Product Data'!$B$37,'Product Data'!$C$37,IF(U34&gt;'Product Data'!$B$33,'Product Data'!$C$33,IF(U34&gt;'Product Data'!$B$34,'Product Data'!$C$34,IF(U34&gt;'Product Data'!$B$35,'Product Data'!$C$35,IF(U34&gt;'Product Data'!$B$36,'Product Data'!$C$36,"")))))))))</f>
        <v/>
      </c>
      <c r="W34" s="12" t="str">
        <f>IFERROR(IF(D34&lt;(J34+K34+1),"",(HLOOKUP(C34,'Product Data'!$C$2:$Z$13,IF(H34="Intake",11,IF(H34="Exhaust",12,"")),FALSE))),"")</f>
        <v/>
      </c>
      <c r="X34" s="16" t="e">
        <f t="shared" si="7"/>
        <v>#N/A</v>
      </c>
      <c r="Y34" s="15" t="e">
        <f t="shared" si="8"/>
        <v>#N/A</v>
      </c>
      <c r="Z34" s="15" t="str">
        <f t="shared" si="9"/>
        <v/>
      </c>
      <c r="AA34" s="16" t="e">
        <f t="shared" si="10"/>
        <v>#VALUE!</v>
      </c>
      <c r="AB34" s="16" t="e">
        <f t="shared" si="1"/>
        <v>#N/A</v>
      </c>
      <c r="AC34" s="9" t="e">
        <f t="shared" si="2"/>
        <v>#VALUE!</v>
      </c>
      <c r="AD34" s="9" t="e">
        <f t="shared" si="11"/>
        <v>#DIV/0!</v>
      </c>
      <c r="AE34" s="9" t="e">
        <f t="shared" si="12"/>
        <v>#DIV/0!</v>
      </c>
    </row>
    <row r="35" spans="2:31" x14ac:dyDescent="0.2">
      <c r="B35" s="8" t="s">
        <v>61</v>
      </c>
      <c r="C35" s="8">
        <f>'Ventilation Louvre Calculator'!C39</f>
        <v>0</v>
      </c>
      <c r="D35" s="8">
        <f>'Ventilation Louvre Calculator'!D39</f>
        <v>0</v>
      </c>
      <c r="E35" s="8">
        <f>'Ventilation Louvre Calculator'!E39</f>
        <v>0</v>
      </c>
      <c r="F35" s="13">
        <f t="shared" si="3"/>
        <v>0</v>
      </c>
      <c r="G35" s="13">
        <f>'Ventilation Louvre Calculator'!F39</f>
        <v>0</v>
      </c>
      <c r="H35" s="8">
        <f>'Ventilation Louvre Calculator'!H39</f>
        <v>0</v>
      </c>
      <c r="I35" s="8">
        <f>'Ventilation Louvre Calculator'!I39</f>
        <v>0</v>
      </c>
      <c r="J35" s="8" t="e">
        <f>HLOOKUP(C35,'Product Data'!C$2:Y$28,22,FALSE)</f>
        <v>#N/A</v>
      </c>
      <c r="K35" s="8" t="e">
        <f>HLOOKUP(C35,'Product Data'!C$2:Y$28,23,FALSE)</f>
        <v>#N/A</v>
      </c>
      <c r="L35" s="15" t="e">
        <f>HLOOKUP(C35,'Product Data'!C$2:Y$28,24,FALSE)</f>
        <v>#N/A</v>
      </c>
      <c r="M35" s="8" t="e">
        <f>HLOOKUP(C35,'Product Data'!C$2:Y$28,25,FALSE)</f>
        <v>#N/A</v>
      </c>
      <c r="N35" s="8" t="e">
        <f>HLOOKUP(C35,'Product Data'!C$2:Y$28,26,FALSE)</f>
        <v>#N/A</v>
      </c>
      <c r="O35" s="15" t="e">
        <f>HLOOKUP(C35,'Product Data'!C$2:Y$28,27,FALSE)</f>
        <v>#N/A</v>
      </c>
      <c r="P35" s="9" t="str">
        <f t="shared" ref="P35:P52" si="13">IFERROR((G35/F35),"")</f>
        <v/>
      </c>
      <c r="Q35" s="9" t="str">
        <f t="shared" si="4"/>
        <v/>
      </c>
      <c r="R35" s="13" t="str">
        <f t="shared" si="5"/>
        <v/>
      </c>
      <c r="S35" s="10" t="str">
        <f>IFERROR(IF(AND(D35&lt;(J35+K35+1),NOT(D35=0)),"Louvre",(((HLOOKUP(C35,'Product Data'!$C$2:$Z$11,IF(H35="Intake",7,IF(H35="Exhaust",9,"")),FALSE))*AC35^(HLOOKUP(C35,'Product Data'!$C$2:$Z$11,IF(H35="Intake",8,IF(H35="Exhaust",10,"")),FALSE)))+(IF(I35="No Backing Screen",0,IF(I35="Bird Mesh Screen",AD35,IF(I35="Insect Mesh Screen",AE35,0)))))),"")</f>
        <v/>
      </c>
      <c r="T35" s="11" t="str">
        <f t="shared" si="6"/>
        <v/>
      </c>
      <c r="U35" s="11" t="str">
        <f>IF(S35="","",(IFERROR(IF(AND(D35&lt;(J35+K35+1),NOT(D35=0)),"below",(HLOOKUP(C35,'Product Data'!$B$2:$Z$22,(IF(H35="Exhaust",14,IF(AC35&lt;0.01,14,IF(AC35&lt;0.5,15,IF(AC35&lt;1,16,IF(AC35&lt;1.5,17,IF(AC35&lt;2,18,IF(AC35&lt;2.5,19,IF(AC35&lt;3,20,IF(AC35&lt;3.5,21,21)))))))))),FALSE))),"")))</f>
        <v/>
      </c>
      <c r="V35" s="12" t="str">
        <f>IF(U35="","",(IF(AND(D35&lt;(J35+K35+1),NOT(D35=0)),"minimum",(IF(U35='Product Data'!$B$37,'Product Data'!$C$37,IF(U35&gt;'Product Data'!$B$33,'Product Data'!$C$33,IF(U35&gt;'Product Data'!$B$34,'Product Data'!$C$34,IF(U35&gt;'Product Data'!$B$35,'Product Data'!$C$35,IF(U35&gt;'Product Data'!$B$36,'Product Data'!$C$36,"")))))))))</f>
        <v/>
      </c>
      <c r="W35" s="12" t="str">
        <f>IFERROR(IF(D35&lt;(J35+K35+1),"",(HLOOKUP(C35,'Product Data'!$C$2:$Z$13,IF(H35="Intake",11,IF(H35="Exhaust",12,"")),FALSE))),"")</f>
        <v/>
      </c>
      <c r="X35" s="16" t="e">
        <f t="shared" ref="X35:X52" si="14">((D35-(J35+K35))/1000)*((E35-(J35*2))/1000)</f>
        <v>#N/A</v>
      </c>
      <c r="Y35" s="15" t="e">
        <f t="shared" ref="Y35:Y52" si="15">X35/F35</f>
        <v>#N/A</v>
      </c>
      <c r="Z35" s="15" t="str">
        <f t="shared" si="9"/>
        <v/>
      </c>
      <c r="AA35" s="16" t="e">
        <f t="shared" ref="AA35:AA52" si="16">IF(Z35&lt;0,F35,(F35*(1-Z35)))</f>
        <v>#VALUE!</v>
      </c>
      <c r="AB35" s="16" t="e">
        <f t="shared" ref="AB35:AB52" si="17">X35*L35</f>
        <v>#N/A</v>
      </c>
      <c r="AC35" s="9" t="e">
        <f t="shared" ref="AC35:AC52" si="18">G35/(F35*(1-Z35))</f>
        <v>#VALUE!</v>
      </c>
      <c r="AD35" s="9" t="e">
        <f t="shared" si="11"/>
        <v>#DIV/0!</v>
      </c>
      <c r="AE35" s="9" t="e">
        <f t="shared" si="12"/>
        <v>#DIV/0!</v>
      </c>
    </row>
    <row r="36" spans="2:31" x14ac:dyDescent="0.2">
      <c r="B36" s="8" t="s">
        <v>62</v>
      </c>
      <c r="C36" s="8">
        <f>'Ventilation Louvre Calculator'!C40</f>
        <v>0</v>
      </c>
      <c r="D36" s="8">
        <f>'Ventilation Louvre Calculator'!D40</f>
        <v>0</v>
      </c>
      <c r="E36" s="8">
        <f>'Ventilation Louvre Calculator'!E40</f>
        <v>0</v>
      </c>
      <c r="F36" s="13">
        <f t="shared" si="3"/>
        <v>0</v>
      </c>
      <c r="G36" s="13">
        <f>'Ventilation Louvre Calculator'!F40</f>
        <v>0</v>
      </c>
      <c r="H36" s="8">
        <f>'Ventilation Louvre Calculator'!H40</f>
        <v>0</v>
      </c>
      <c r="I36" s="8">
        <f>'Ventilation Louvre Calculator'!I40</f>
        <v>0</v>
      </c>
      <c r="J36" s="8" t="e">
        <f>HLOOKUP(C36,'Product Data'!C$2:Y$28,22,FALSE)</f>
        <v>#N/A</v>
      </c>
      <c r="K36" s="8" t="e">
        <f>HLOOKUP(C36,'Product Data'!C$2:Y$28,23,FALSE)</f>
        <v>#N/A</v>
      </c>
      <c r="L36" s="15" t="e">
        <f>HLOOKUP(C36,'Product Data'!C$2:Y$28,24,FALSE)</f>
        <v>#N/A</v>
      </c>
      <c r="M36" s="8" t="e">
        <f>HLOOKUP(C36,'Product Data'!C$2:Y$28,25,FALSE)</f>
        <v>#N/A</v>
      </c>
      <c r="N36" s="8" t="e">
        <f>HLOOKUP(C36,'Product Data'!C$2:Y$28,26,FALSE)</f>
        <v>#N/A</v>
      </c>
      <c r="O36" s="15" t="e">
        <f>HLOOKUP(C36,'Product Data'!C$2:Y$28,27,FALSE)</f>
        <v>#N/A</v>
      </c>
      <c r="P36" s="9" t="str">
        <f t="shared" si="13"/>
        <v/>
      </c>
      <c r="Q36" s="9" t="str">
        <f t="shared" si="4"/>
        <v/>
      </c>
      <c r="R36" s="13" t="str">
        <f t="shared" si="5"/>
        <v/>
      </c>
      <c r="S36" s="10" t="str">
        <f>IFERROR(IF(AND(D36&lt;(J36+K36+1),NOT(D36=0)),"Louvre",(((HLOOKUP(C36,'Product Data'!$C$2:$Z$11,IF(H36="Intake",7,IF(H36="Exhaust",9,"")),FALSE))*AC36^(HLOOKUP(C36,'Product Data'!$C$2:$Z$11,IF(H36="Intake",8,IF(H36="Exhaust",10,"")),FALSE)))+(IF(I36="No Backing Screen",0,IF(I36="Bird Mesh Screen",AD36,IF(I36="Insect Mesh Screen",AE36,0)))))),"")</f>
        <v/>
      </c>
      <c r="T36" s="11" t="str">
        <f t="shared" si="6"/>
        <v/>
      </c>
      <c r="U36" s="11" t="str">
        <f>IF(S36="","",(IFERROR(IF(AND(D36&lt;(J36+K36+1),NOT(D36=0)),"below",(HLOOKUP(C36,'Product Data'!$B$2:$Z$22,(IF(H36="Exhaust",14,IF(AC36&lt;0.01,14,IF(AC36&lt;0.5,15,IF(AC36&lt;1,16,IF(AC36&lt;1.5,17,IF(AC36&lt;2,18,IF(AC36&lt;2.5,19,IF(AC36&lt;3,20,IF(AC36&lt;3.5,21,21)))))))))),FALSE))),"")))</f>
        <v/>
      </c>
      <c r="V36" s="12" t="str">
        <f>IF(U36="","",(IF(AND(D36&lt;(J36+K36+1),NOT(D36=0)),"minimum",(IF(U36='Product Data'!$B$37,'Product Data'!$C$37,IF(U36&gt;'Product Data'!$B$33,'Product Data'!$C$33,IF(U36&gt;'Product Data'!$B$34,'Product Data'!$C$34,IF(U36&gt;'Product Data'!$B$35,'Product Data'!$C$35,IF(U36&gt;'Product Data'!$B$36,'Product Data'!$C$36,"")))))))))</f>
        <v/>
      </c>
      <c r="W36" s="12" t="str">
        <f>IFERROR(IF(D36&lt;(J36+K36+1),"",(HLOOKUP(C36,'Product Data'!$C$2:$Z$13,IF(H36="Intake",11,IF(H36="Exhaust",12,"")),FALSE))),"")</f>
        <v/>
      </c>
      <c r="X36" s="16" t="e">
        <f t="shared" si="14"/>
        <v>#N/A</v>
      </c>
      <c r="Y36" s="15" t="e">
        <f t="shared" si="15"/>
        <v>#N/A</v>
      </c>
      <c r="Z36" s="15" t="str">
        <f t="shared" si="9"/>
        <v/>
      </c>
      <c r="AA36" s="16" t="e">
        <f t="shared" si="16"/>
        <v>#VALUE!</v>
      </c>
      <c r="AB36" s="16" t="e">
        <f t="shared" si="17"/>
        <v>#N/A</v>
      </c>
      <c r="AC36" s="9" t="e">
        <f t="shared" si="18"/>
        <v>#VALUE!</v>
      </c>
      <c r="AD36" s="9" t="e">
        <f t="shared" si="11"/>
        <v>#DIV/0!</v>
      </c>
      <c r="AE36" s="9" t="e">
        <f t="shared" si="12"/>
        <v>#DIV/0!</v>
      </c>
    </row>
    <row r="37" spans="2:31" x14ac:dyDescent="0.2">
      <c r="B37" s="8" t="s">
        <v>63</v>
      </c>
      <c r="C37" s="8">
        <f>'Ventilation Louvre Calculator'!C41</f>
        <v>0</v>
      </c>
      <c r="D37" s="8">
        <f>'Ventilation Louvre Calculator'!D41</f>
        <v>0</v>
      </c>
      <c r="E37" s="8">
        <f>'Ventilation Louvre Calculator'!E41</f>
        <v>0</v>
      </c>
      <c r="F37" s="13">
        <f t="shared" si="3"/>
        <v>0</v>
      </c>
      <c r="G37" s="13">
        <f>'Ventilation Louvre Calculator'!F41</f>
        <v>0</v>
      </c>
      <c r="H37" s="8">
        <f>'Ventilation Louvre Calculator'!H41</f>
        <v>0</v>
      </c>
      <c r="I37" s="8">
        <f>'Ventilation Louvre Calculator'!I41</f>
        <v>0</v>
      </c>
      <c r="J37" s="8" t="e">
        <f>HLOOKUP(C37,'Product Data'!C$2:Y$28,22,FALSE)</f>
        <v>#N/A</v>
      </c>
      <c r="K37" s="8" t="e">
        <f>HLOOKUP(C37,'Product Data'!C$2:Y$28,23,FALSE)</f>
        <v>#N/A</v>
      </c>
      <c r="L37" s="15" t="e">
        <f>HLOOKUP(C37,'Product Data'!C$2:Y$28,24,FALSE)</f>
        <v>#N/A</v>
      </c>
      <c r="M37" s="8" t="e">
        <f>HLOOKUP(C37,'Product Data'!C$2:Y$28,25,FALSE)</f>
        <v>#N/A</v>
      </c>
      <c r="N37" s="8" t="e">
        <f>HLOOKUP(C37,'Product Data'!C$2:Y$28,26,FALSE)</f>
        <v>#N/A</v>
      </c>
      <c r="O37" s="15" t="e">
        <f>HLOOKUP(C37,'Product Data'!C$2:Y$28,27,FALSE)</f>
        <v>#N/A</v>
      </c>
      <c r="P37" s="9" t="str">
        <f t="shared" si="13"/>
        <v/>
      </c>
      <c r="Q37" s="9" t="str">
        <f t="shared" si="4"/>
        <v/>
      </c>
      <c r="R37" s="13" t="str">
        <f t="shared" si="5"/>
        <v/>
      </c>
      <c r="S37" s="10" t="str">
        <f>IFERROR(IF(AND(D37&lt;(J37+K37+1),NOT(D37=0)),"Louvre",(((HLOOKUP(C37,'Product Data'!$C$2:$Z$11,IF(H37="Intake",7,IF(H37="Exhaust",9,"")),FALSE))*AC37^(HLOOKUP(C37,'Product Data'!$C$2:$Z$11,IF(H37="Intake",8,IF(H37="Exhaust",10,"")),FALSE)))+(IF(I37="No Backing Screen",0,IF(I37="Bird Mesh Screen",AD37,IF(I37="Insect Mesh Screen",AE37,0)))))),"")</f>
        <v/>
      </c>
      <c r="T37" s="11" t="str">
        <f t="shared" si="6"/>
        <v/>
      </c>
      <c r="U37" s="11" t="str">
        <f>IF(S37="","",(IFERROR(IF(AND(D37&lt;(J37+K37+1),NOT(D37=0)),"below",(HLOOKUP(C37,'Product Data'!$B$2:$Z$22,(IF(H37="Exhaust",14,IF(AC37&lt;0.01,14,IF(AC37&lt;0.5,15,IF(AC37&lt;1,16,IF(AC37&lt;1.5,17,IF(AC37&lt;2,18,IF(AC37&lt;2.5,19,IF(AC37&lt;3,20,IF(AC37&lt;3.5,21,21)))))))))),FALSE))),"")))</f>
        <v/>
      </c>
      <c r="V37" s="12" t="str">
        <f>IF(U37="","",(IF(AND(D37&lt;(J37+K37+1),NOT(D37=0)),"minimum",(IF(U37='Product Data'!$B$37,'Product Data'!$C$37,IF(U37&gt;'Product Data'!$B$33,'Product Data'!$C$33,IF(U37&gt;'Product Data'!$B$34,'Product Data'!$C$34,IF(U37&gt;'Product Data'!$B$35,'Product Data'!$C$35,IF(U37&gt;'Product Data'!$B$36,'Product Data'!$C$36,"")))))))))</f>
        <v/>
      </c>
      <c r="W37" s="12" t="str">
        <f>IFERROR(IF(D37&lt;(J37+K37+1),"",(HLOOKUP(C37,'Product Data'!$C$2:$Z$13,IF(H37="Intake",11,IF(H37="Exhaust",12,"")),FALSE))),"")</f>
        <v/>
      </c>
      <c r="X37" s="16" t="e">
        <f t="shared" si="14"/>
        <v>#N/A</v>
      </c>
      <c r="Y37" s="15" t="e">
        <f t="shared" si="15"/>
        <v>#N/A</v>
      </c>
      <c r="Z37" s="15" t="str">
        <f t="shared" si="9"/>
        <v/>
      </c>
      <c r="AA37" s="16" t="e">
        <f t="shared" si="16"/>
        <v>#VALUE!</v>
      </c>
      <c r="AB37" s="16" t="e">
        <f t="shared" si="17"/>
        <v>#N/A</v>
      </c>
      <c r="AC37" s="9" t="e">
        <f t="shared" si="18"/>
        <v>#VALUE!</v>
      </c>
      <c r="AD37" s="9" t="e">
        <f t="shared" si="11"/>
        <v>#DIV/0!</v>
      </c>
      <c r="AE37" s="9" t="e">
        <f t="shared" si="12"/>
        <v>#DIV/0!</v>
      </c>
    </row>
    <row r="38" spans="2:31" x14ac:dyDescent="0.2">
      <c r="B38" s="8" t="s">
        <v>64</v>
      </c>
      <c r="C38" s="8">
        <f>'Ventilation Louvre Calculator'!C42</f>
        <v>0</v>
      </c>
      <c r="D38" s="8">
        <f>'Ventilation Louvre Calculator'!D42</f>
        <v>0</v>
      </c>
      <c r="E38" s="8">
        <f>'Ventilation Louvre Calculator'!E42</f>
        <v>0</v>
      </c>
      <c r="F38" s="13">
        <f t="shared" si="3"/>
        <v>0</v>
      </c>
      <c r="G38" s="13">
        <f>'Ventilation Louvre Calculator'!F42</f>
        <v>0</v>
      </c>
      <c r="H38" s="8">
        <f>'Ventilation Louvre Calculator'!H42</f>
        <v>0</v>
      </c>
      <c r="I38" s="8">
        <f>'Ventilation Louvre Calculator'!I42</f>
        <v>0</v>
      </c>
      <c r="J38" s="8" t="e">
        <f>HLOOKUP(C38,'Product Data'!C$2:Y$28,22,FALSE)</f>
        <v>#N/A</v>
      </c>
      <c r="K38" s="8" t="e">
        <f>HLOOKUP(C38,'Product Data'!C$2:Y$28,23,FALSE)</f>
        <v>#N/A</v>
      </c>
      <c r="L38" s="15" t="e">
        <f>HLOOKUP(C38,'Product Data'!C$2:Y$28,24,FALSE)</f>
        <v>#N/A</v>
      </c>
      <c r="M38" s="8" t="e">
        <f>HLOOKUP(C38,'Product Data'!C$2:Y$28,25,FALSE)</f>
        <v>#N/A</v>
      </c>
      <c r="N38" s="8" t="e">
        <f>HLOOKUP(C38,'Product Data'!C$2:Y$28,26,FALSE)</f>
        <v>#N/A</v>
      </c>
      <c r="O38" s="15" t="e">
        <f>HLOOKUP(C38,'Product Data'!C$2:Y$28,27,FALSE)</f>
        <v>#N/A</v>
      </c>
      <c r="P38" s="9" t="str">
        <f t="shared" si="13"/>
        <v/>
      </c>
      <c r="Q38" s="9" t="str">
        <f t="shared" si="4"/>
        <v/>
      </c>
      <c r="R38" s="13" t="str">
        <f t="shared" si="5"/>
        <v/>
      </c>
      <c r="S38" s="10" t="str">
        <f>IFERROR(IF(AND(D38&lt;(J38+K38+1),NOT(D38=0)),"Louvre",(((HLOOKUP(C38,'Product Data'!$C$2:$Z$11,IF(H38="Intake",7,IF(H38="Exhaust",9,"")),FALSE))*AC38^(HLOOKUP(C38,'Product Data'!$C$2:$Z$11,IF(H38="Intake",8,IF(H38="Exhaust",10,"")),FALSE)))+(IF(I38="No Backing Screen",0,IF(I38="Bird Mesh Screen",AD38,IF(I38="Insect Mesh Screen",AE38,0)))))),"")</f>
        <v/>
      </c>
      <c r="T38" s="11" t="str">
        <f t="shared" si="6"/>
        <v/>
      </c>
      <c r="U38" s="11" t="str">
        <f>IF(S38="","",(IFERROR(IF(AND(D38&lt;(J38+K38+1),NOT(D38=0)),"below",(HLOOKUP(C38,'Product Data'!$B$2:$Z$22,(IF(H38="Exhaust",14,IF(AC38&lt;0.01,14,IF(AC38&lt;0.5,15,IF(AC38&lt;1,16,IF(AC38&lt;1.5,17,IF(AC38&lt;2,18,IF(AC38&lt;2.5,19,IF(AC38&lt;3,20,IF(AC38&lt;3.5,21,21)))))))))),FALSE))),"")))</f>
        <v/>
      </c>
      <c r="V38" s="12" t="str">
        <f>IF(U38="","",(IF(AND(D38&lt;(J38+K38+1),NOT(D38=0)),"minimum",(IF(U38='Product Data'!$B$37,'Product Data'!$C$37,IF(U38&gt;'Product Data'!$B$33,'Product Data'!$C$33,IF(U38&gt;'Product Data'!$B$34,'Product Data'!$C$34,IF(U38&gt;'Product Data'!$B$35,'Product Data'!$C$35,IF(U38&gt;'Product Data'!$B$36,'Product Data'!$C$36,"")))))))))</f>
        <v/>
      </c>
      <c r="W38" s="12" t="str">
        <f>IFERROR(IF(D38&lt;(J38+K38+1),"",(HLOOKUP(C38,'Product Data'!$C$2:$Z$13,IF(H38="Intake",11,IF(H38="Exhaust",12,"")),FALSE))),"")</f>
        <v/>
      </c>
      <c r="X38" s="16" t="e">
        <f t="shared" si="14"/>
        <v>#N/A</v>
      </c>
      <c r="Y38" s="15" t="e">
        <f t="shared" si="15"/>
        <v>#N/A</v>
      </c>
      <c r="Z38" s="15" t="str">
        <f t="shared" si="9"/>
        <v/>
      </c>
      <c r="AA38" s="16" t="e">
        <f t="shared" si="16"/>
        <v>#VALUE!</v>
      </c>
      <c r="AB38" s="16" t="e">
        <f t="shared" si="17"/>
        <v>#N/A</v>
      </c>
      <c r="AC38" s="9" t="e">
        <f t="shared" si="18"/>
        <v>#VALUE!</v>
      </c>
      <c r="AD38" s="9" t="e">
        <f t="shared" si="11"/>
        <v>#DIV/0!</v>
      </c>
      <c r="AE38" s="9" t="e">
        <f t="shared" si="12"/>
        <v>#DIV/0!</v>
      </c>
    </row>
    <row r="39" spans="2:31" x14ac:dyDescent="0.2">
      <c r="B39" s="8" t="s">
        <v>65</v>
      </c>
      <c r="C39" s="8">
        <f>'Ventilation Louvre Calculator'!C43</f>
        <v>0</v>
      </c>
      <c r="D39" s="8">
        <f>'Ventilation Louvre Calculator'!D43</f>
        <v>0</v>
      </c>
      <c r="E39" s="8">
        <f>'Ventilation Louvre Calculator'!E43</f>
        <v>0</v>
      </c>
      <c r="F39" s="13">
        <f t="shared" si="3"/>
        <v>0</v>
      </c>
      <c r="G39" s="13">
        <f>'Ventilation Louvre Calculator'!F43</f>
        <v>0</v>
      </c>
      <c r="H39" s="8">
        <f>'Ventilation Louvre Calculator'!H43</f>
        <v>0</v>
      </c>
      <c r="I39" s="8">
        <f>'Ventilation Louvre Calculator'!I43</f>
        <v>0</v>
      </c>
      <c r="J39" s="8" t="e">
        <f>HLOOKUP(C39,'Product Data'!C$2:Y$28,22,FALSE)</f>
        <v>#N/A</v>
      </c>
      <c r="K39" s="8" t="e">
        <f>HLOOKUP(C39,'Product Data'!C$2:Y$28,23,FALSE)</f>
        <v>#N/A</v>
      </c>
      <c r="L39" s="15" t="e">
        <f>HLOOKUP(C39,'Product Data'!C$2:Y$28,24,FALSE)</f>
        <v>#N/A</v>
      </c>
      <c r="M39" s="8" t="e">
        <f>HLOOKUP(C39,'Product Data'!C$2:Y$28,25,FALSE)</f>
        <v>#N/A</v>
      </c>
      <c r="N39" s="8" t="e">
        <f>HLOOKUP(C39,'Product Data'!C$2:Y$28,26,FALSE)</f>
        <v>#N/A</v>
      </c>
      <c r="O39" s="15" t="e">
        <f>HLOOKUP(C39,'Product Data'!C$2:Y$28,27,FALSE)</f>
        <v>#N/A</v>
      </c>
      <c r="P39" s="9" t="str">
        <f t="shared" si="13"/>
        <v/>
      </c>
      <c r="Q39" s="9" t="str">
        <f t="shared" si="4"/>
        <v/>
      </c>
      <c r="R39" s="13" t="str">
        <f t="shared" si="5"/>
        <v/>
      </c>
      <c r="S39" s="10" t="str">
        <f>IFERROR(IF(AND(D39&lt;(J39+K39+1),NOT(D39=0)),"Louvre",(((HLOOKUP(C39,'Product Data'!$C$2:$Z$11,IF(H39="Intake",7,IF(H39="Exhaust",9,"")),FALSE))*AC39^(HLOOKUP(C39,'Product Data'!$C$2:$Z$11,IF(H39="Intake",8,IF(H39="Exhaust",10,"")),FALSE)))+(IF(I39="No Backing Screen",0,IF(I39="Bird Mesh Screen",AD39,IF(I39="Insect Mesh Screen",AE39,0)))))),"")</f>
        <v/>
      </c>
      <c r="T39" s="11" t="str">
        <f t="shared" si="6"/>
        <v/>
      </c>
      <c r="U39" s="11" t="str">
        <f>IF(S39="","",(IFERROR(IF(AND(D39&lt;(J39+K39+1),NOT(D39=0)),"below",(HLOOKUP(C39,'Product Data'!$B$2:$Z$22,(IF(H39="Exhaust",14,IF(AC39&lt;0.01,14,IF(AC39&lt;0.5,15,IF(AC39&lt;1,16,IF(AC39&lt;1.5,17,IF(AC39&lt;2,18,IF(AC39&lt;2.5,19,IF(AC39&lt;3,20,IF(AC39&lt;3.5,21,21)))))))))),FALSE))),"")))</f>
        <v/>
      </c>
      <c r="V39" s="12" t="str">
        <f>IF(U39="","",(IF(AND(D39&lt;(J39+K39+1),NOT(D39=0)),"minimum",(IF(U39='Product Data'!$B$37,'Product Data'!$C$37,IF(U39&gt;'Product Data'!$B$33,'Product Data'!$C$33,IF(U39&gt;'Product Data'!$B$34,'Product Data'!$C$34,IF(U39&gt;'Product Data'!$B$35,'Product Data'!$C$35,IF(U39&gt;'Product Data'!$B$36,'Product Data'!$C$36,"")))))))))</f>
        <v/>
      </c>
      <c r="W39" s="12" t="str">
        <f>IFERROR(IF(D39&lt;(J39+K39+1),"",(HLOOKUP(C39,'Product Data'!$C$2:$Z$13,IF(H39="Intake",11,IF(H39="Exhaust",12,"")),FALSE))),"")</f>
        <v/>
      </c>
      <c r="X39" s="16" t="e">
        <f t="shared" si="14"/>
        <v>#N/A</v>
      </c>
      <c r="Y39" s="15" t="e">
        <f t="shared" si="15"/>
        <v>#N/A</v>
      </c>
      <c r="Z39" s="15" t="str">
        <f t="shared" si="9"/>
        <v/>
      </c>
      <c r="AA39" s="16" t="e">
        <f t="shared" si="16"/>
        <v>#VALUE!</v>
      </c>
      <c r="AB39" s="16" t="e">
        <f t="shared" si="17"/>
        <v>#N/A</v>
      </c>
      <c r="AC39" s="9" t="e">
        <f t="shared" si="18"/>
        <v>#VALUE!</v>
      </c>
      <c r="AD39" s="9" t="e">
        <f t="shared" si="11"/>
        <v>#DIV/0!</v>
      </c>
      <c r="AE39" s="9" t="e">
        <f t="shared" si="12"/>
        <v>#DIV/0!</v>
      </c>
    </row>
    <row r="40" spans="2:31" x14ac:dyDescent="0.2">
      <c r="B40" s="8" t="s">
        <v>66</v>
      </c>
      <c r="C40" s="8">
        <f>'Ventilation Louvre Calculator'!C44</f>
        <v>0</v>
      </c>
      <c r="D40" s="8">
        <f>'Ventilation Louvre Calculator'!D44</f>
        <v>0</v>
      </c>
      <c r="E40" s="8">
        <f>'Ventilation Louvre Calculator'!E44</f>
        <v>0</v>
      </c>
      <c r="F40" s="13">
        <f t="shared" si="3"/>
        <v>0</v>
      </c>
      <c r="G40" s="13">
        <f>'Ventilation Louvre Calculator'!F44</f>
        <v>0</v>
      </c>
      <c r="H40" s="8">
        <f>'Ventilation Louvre Calculator'!H44</f>
        <v>0</v>
      </c>
      <c r="I40" s="8">
        <f>'Ventilation Louvre Calculator'!I44</f>
        <v>0</v>
      </c>
      <c r="J40" s="8" t="e">
        <f>HLOOKUP(C40,'Product Data'!C$2:Y$28,22,FALSE)</f>
        <v>#N/A</v>
      </c>
      <c r="K40" s="8" t="e">
        <f>HLOOKUP(C40,'Product Data'!C$2:Y$28,23,FALSE)</f>
        <v>#N/A</v>
      </c>
      <c r="L40" s="15" t="e">
        <f>HLOOKUP(C40,'Product Data'!C$2:Y$28,24,FALSE)</f>
        <v>#N/A</v>
      </c>
      <c r="M40" s="8" t="e">
        <f>HLOOKUP(C40,'Product Data'!C$2:Y$28,25,FALSE)</f>
        <v>#N/A</v>
      </c>
      <c r="N40" s="8" t="e">
        <f>HLOOKUP(C40,'Product Data'!C$2:Y$28,26,FALSE)</f>
        <v>#N/A</v>
      </c>
      <c r="O40" s="15" t="e">
        <f>HLOOKUP(C40,'Product Data'!C$2:Y$28,27,FALSE)</f>
        <v>#N/A</v>
      </c>
      <c r="P40" s="9" t="str">
        <f t="shared" si="13"/>
        <v/>
      </c>
      <c r="Q40" s="9" t="str">
        <f t="shared" si="4"/>
        <v/>
      </c>
      <c r="R40" s="13" t="str">
        <f t="shared" si="5"/>
        <v/>
      </c>
      <c r="S40" s="10" t="str">
        <f>IFERROR(IF(AND(D40&lt;(J40+K40+1),NOT(D40=0)),"Louvre",(((HLOOKUP(C40,'Product Data'!$C$2:$Z$11,IF(H40="Intake",7,IF(H40="Exhaust",9,"")),FALSE))*AC40^(HLOOKUP(C40,'Product Data'!$C$2:$Z$11,IF(H40="Intake",8,IF(H40="Exhaust",10,"")),FALSE)))+(IF(I40="No Backing Screen",0,IF(I40="Bird Mesh Screen",AD40,IF(I40="Insect Mesh Screen",AE40,0)))))),"")</f>
        <v/>
      </c>
      <c r="T40" s="11" t="str">
        <f t="shared" si="6"/>
        <v/>
      </c>
      <c r="U40" s="11" t="str">
        <f>IF(S40="","",(IFERROR(IF(AND(D40&lt;(J40+K40+1),NOT(D40=0)),"below",(HLOOKUP(C40,'Product Data'!$B$2:$Z$22,(IF(H40="Exhaust",14,IF(AC40&lt;0.01,14,IF(AC40&lt;0.5,15,IF(AC40&lt;1,16,IF(AC40&lt;1.5,17,IF(AC40&lt;2,18,IF(AC40&lt;2.5,19,IF(AC40&lt;3,20,IF(AC40&lt;3.5,21,21)))))))))),FALSE))),"")))</f>
        <v/>
      </c>
      <c r="V40" s="12" t="str">
        <f>IF(U40="","",(IF(AND(D40&lt;(J40+K40+1),NOT(D40=0)),"minimum",(IF(U40='Product Data'!$B$37,'Product Data'!$C$37,IF(U40&gt;'Product Data'!$B$33,'Product Data'!$C$33,IF(U40&gt;'Product Data'!$B$34,'Product Data'!$C$34,IF(U40&gt;'Product Data'!$B$35,'Product Data'!$C$35,IF(U40&gt;'Product Data'!$B$36,'Product Data'!$C$36,"")))))))))</f>
        <v/>
      </c>
      <c r="W40" s="12" t="str">
        <f>IFERROR(IF(D40&lt;(J40+K40+1),"",(HLOOKUP(C40,'Product Data'!$C$2:$Z$13,IF(H40="Intake",11,IF(H40="Exhaust",12,"")),FALSE))),"")</f>
        <v/>
      </c>
      <c r="X40" s="16" t="e">
        <f t="shared" si="14"/>
        <v>#N/A</v>
      </c>
      <c r="Y40" s="15" t="e">
        <f t="shared" si="15"/>
        <v>#N/A</v>
      </c>
      <c r="Z40" s="15" t="str">
        <f t="shared" si="9"/>
        <v/>
      </c>
      <c r="AA40" s="16" t="e">
        <f t="shared" si="16"/>
        <v>#VALUE!</v>
      </c>
      <c r="AB40" s="16" t="e">
        <f t="shared" si="17"/>
        <v>#N/A</v>
      </c>
      <c r="AC40" s="9" t="e">
        <f t="shared" si="18"/>
        <v>#VALUE!</v>
      </c>
      <c r="AD40" s="9" t="e">
        <f t="shared" si="11"/>
        <v>#DIV/0!</v>
      </c>
      <c r="AE40" s="9" t="e">
        <f t="shared" si="12"/>
        <v>#DIV/0!</v>
      </c>
    </row>
    <row r="41" spans="2:31" x14ac:dyDescent="0.2">
      <c r="B41" s="8" t="s">
        <v>67</v>
      </c>
      <c r="C41" s="8">
        <f>'Ventilation Louvre Calculator'!C45</f>
        <v>0</v>
      </c>
      <c r="D41" s="8">
        <f>'Ventilation Louvre Calculator'!D45</f>
        <v>0</v>
      </c>
      <c r="E41" s="8">
        <f>'Ventilation Louvre Calculator'!E45</f>
        <v>0</v>
      </c>
      <c r="F41" s="13">
        <f t="shared" si="3"/>
        <v>0</v>
      </c>
      <c r="G41" s="13">
        <f>'Ventilation Louvre Calculator'!F45</f>
        <v>0</v>
      </c>
      <c r="H41" s="8">
        <f>'Ventilation Louvre Calculator'!H45</f>
        <v>0</v>
      </c>
      <c r="I41" s="8">
        <f>'Ventilation Louvre Calculator'!I45</f>
        <v>0</v>
      </c>
      <c r="J41" s="8" t="e">
        <f>HLOOKUP(C41,'Product Data'!C$2:Y$28,22,FALSE)</f>
        <v>#N/A</v>
      </c>
      <c r="K41" s="8" t="e">
        <f>HLOOKUP(C41,'Product Data'!C$2:Y$28,23,FALSE)</f>
        <v>#N/A</v>
      </c>
      <c r="L41" s="15" t="e">
        <f>HLOOKUP(C41,'Product Data'!C$2:Y$28,24,FALSE)</f>
        <v>#N/A</v>
      </c>
      <c r="M41" s="8" t="e">
        <f>HLOOKUP(C41,'Product Data'!C$2:Y$28,25,FALSE)</f>
        <v>#N/A</v>
      </c>
      <c r="N41" s="8" t="e">
        <f>HLOOKUP(C41,'Product Data'!C$2:Y$28,26,FALSE)</f>
        <v>#N/A</v>
      </c>
      <c r="O41" s="15" t="e">
        <f>HLOOKUP(C41,'Product Data'!C$2:Y$28,27,FALSE)</f>
        <v>#N/A</v>
      </c>
      <c r="P41" s="9" t="str">
        <f t="shared" si="13"/>
        <v/>
      </c>
      <c r="Q41" s="9" t="str">
        <f t="shared" si="4"/>
        <v/>
      </c>
      <c r="R41" s="13" t="str">
        <f t="shared" si="5"/>
        <v/>
      </c>
      <c r="S41" s="10" t="str">
        <f>IFERROR(IF(AND(D41&lt;(J41+K41+1),NOT(D41=0)),"Louvre",(((HLOOKUP(C41,'Product Data'!$C$2:$Z$11,IF(H41="Intake",7,IF(H41="Exhaust",9,"")),FALSE))*AC41^(HLOOKUP(C41,'Product Data'!$C$2:$Z$11,IF(H41="Intake",8,IF(H41="Exhaust",10,"")),FALSE)))+(IF(I41="No Backing Screen",0,IF(I41="Bird Mesh Screen",AD41,IF(I41="Insect Mesh Screen",AE41,0)))))),"")</f>
        <v/>
      </c>
      <c r="T41" s="11" t="str">
        <f t="shared" si="6"/>
        <v/>
      </c>
      <c r="U41" s="11" t="str">
        <f>IF(S41="","",(IFERROR(IF(AND(D41&lt;(J41+K41+1),NOT(D41=0)),"below",(HLOOKUP(C41,'Product Data'!$B$2:$Z$22,(IF(H41="Exhaust",14,IF(AC41&lt;0.01,14,IF(AC41&lt;0.5,15,IF(AC41&lt;1,16,IF(AC41&lt;1.5,17,IF(AC41&lt;2,18,IF(AC41&lt;2.5,19,IF(AC41&lt;3,20,IF(AC41&lt;3.5,21,21)))))))))),FALSE))),"")))</f>
        <v/>
      </c>
      <c r="V41" s="12" t="str">
        <f>IF(U41="","",(IF(AND(D41&lt;(J41+K41+1),NOT(D41=0)),"minimum",(IF(U41='Product Data'!$B$37,'Product Data'!$C$37,IF(U41&gt;'Product Data'!$B$33,'Product Data'!$C$33,IF(U41&gt;'Product Data'!$B$34,'Product Data'!$C$34,IF(U41&gt;'Product Data'!$B$35,'Product Data'!$C$35,IF(U41&gt;'Product Data'!$B$36,'Product Data'!$C$36,"")))))))))</f>
        <v/>
      </c>
      <c r="W41" s="12" t="str">
        <f>IFERROR(IF(D41&lt;(J41+K41+1),"",(HLOOKUP(C41,'Product Data'!$C$2:$Z$13,IF(H41="Intake",11,IF(H41="Exhaust",12,"")),FALSE))),"")</f>
        <v/>
      </c>
      <c r="X41" s="16" t="e">
        <f t="shared" si="14"/>
        <v>#N/A</v>
      </c>
      <c r="Y41" s="15" t="e">
        <f t="shared" si="15"/>
        <v>#N/A</v>
      </c>
      <c r="Z41" s="15" t="str">
        <f t="shared" si="9"/>
        <v/>
      </c>
      <c r="AA41" s="16" t="e">
        <f t="shared" si="16"/>
        <v>#VALUE!</v>
      </c>
      <c r="AB41" s="16" t="e">
        <f t="shared" si="17"/>
        <v>#N/A</v>
      </c>
      <c r="AC41" s="9" t="e">
        <f t="shared" si="18"/>
        <v>#VALUE!</v>
      </c>
      <c r="AD41" s="9" t="e">
        <f t="shared" si="11"/>
        <v>#DIV/0!</v>
      </c>
      <c r="AE41" s="9" t="e">
        <f t="shared" si="12"/>
        <v>#DIV/0!</v>
      </c>
    </row>
    <row r="42" spans="2:31" x14ac:dyDescent="0.2">
      <c r="B42" s="8" t="s">
        <v>68</v>
      </c>
      <c r="C42" s="8">
        <f>'Ventilation Louvre Calculator'!C46</f>
        <v>0</v>
      </c>
      <c r="D42" s="8">
        <f>'Ventilation Louvre Calculator'!D46</f>
        <v>0</v>
      </c>
      <c r="E42" s="8">
        <f>'Ventilation Louvre Calculator'!E46</f>
        <v>0</v>
      </c>
      <c r="F42" s="13">
        <f t="shared" si="3"/>
        <v>0</v>
      </c>
      <c r="G42" s="13">
        <f>'Ventilation Louvre Calculator'!F46</f>
        <v>0</v>
      </c>
      <c r="H42" s="8">
        <f>'Ventilation Louvre Calculator'!H46</f>
        <v>0</v>
      </c>
      <c r="I42" s="8">
        <f>'Ventilation Louvre Calculator'!I46</f>
        <v>0</v>
      </c>
      <c r="J42" s="8" t="e">
        <f>HLOOKUP(C42,'Product Data'!C$2:Y$28,22,FALSE)</f>
        <v>#N/A</v>
      </c>
      <c r="K42" s="8" t="e">
        <f>HLOOKUP(C42,'Product Data'!C$2:Y$28,23,FALSE)</f>
        <v>#N/A</v>
      </c>
      <c r="L42" s="15" t="e">
        <f>HLOOKUP(C42,'Product Data'!C$2:Y$28,24,FALSE)</f>
        <v>#N/A</v>
      </c>
      <c r="M42" s="8" t="e">
        <f>HLOOKUP(C42,'Product Data'!C$2:Y$28,25,FALSE)</f>
        <v>#N/A</v>
      </c>
      <c r="N42" s="8" t="e">
        <f>HLOOKUP(C42,'Product Data'!C$2:Y$28,26,FALSE)</f>
        <v>#N/A</v>
      </c>
      <c r="O42" s="15" t="e">
        <f>HLOOKUP(C42,'Product Data'!C$2:Y$28,27,FALSE)</f>
        <v>#N/A</v>
      </c>
      <c r="P42" s="9" t="str">
        <f t="shared" si="13"/>
        <v/>
      </c>
      <c r="Q42" s="9" t="str">
        <f t="shared" si="4"/>
        <v/>
      </c>
      <c r="R42" s="13" t="str">
        <f t="shared" si="5"/>
        <v/>
      </c>
      <c r="S42" s="10" t="str">
        <f>IFERROR(IF(AND(D42&lt;(J42+K42+1),NOT(D42=0)),"Louvre",(((HLOOKUP(C42,'Product Data'!$C$2:$Z$11,IF(H42="Intake",7,IF(H42="Exhaust",9,"")),FALSE))*AC42^(HLOOKUP(C42,'Product Data'!$C$2:$Z$11,IF(H42="Intake",8,IF(H42="Exhaust",10,"")),FALSE)))+(IF(I42="No Backing Screen",0,IF(I42="Bird Mesh Screen",AD42,IF(I42="Insect Mesh Screen",AE42,0)))))),"")</f>
        <v/>
      </c>
      <c r="T42" s="11" t="str">
        <f t="shared" si="6"/>
        <v/>
      </c>
      <c r="U42" s="11" t="str">
        <f>IF(S42="","",(IFERROR(IF(AND(D42&lt;(J42+K42+1),NOT(D42=0)),"below",(HLOOKUP(C42,'Product Data'!$B$2:$Z$22,(IF(H42="Exhaust",14,IF(AC42&lt;0.01,14,IF(AC42&lt;0.5,15,IF(AC42&lt;1,16,IF(AC42&lt;1.5,17,IF(AC42&lt;2,18,IF(AC42&lt;2.5,19,IF(AC42&lt;3,20,IF(AC42&lt;3.5,21,21)))))))))),FALSE))),"")))</f>
        <v/>
      </c>
      <c r="V42" s="12" t="str">
        <f>IF(U42="","",(IF(AND(D42&lt;(J42+K42+1),NOT(D42=0)),"minimum",(IF(U42='Product Data'!$B$37,'Product Data'!$C$37,IF(U42&gt;'Product Data'!$B$33,'Product Data'!$C$33,IF(U42&gt;'Product Data'!$B$34,'Product Data'!$C$34,IF(U42&gt;'Product Data'!$B$35,'Product Data'!$C$35,IF(U42&gt;'Product Data'!$B$36,'Product Data'!$C$36,"")))))))))</f>
        <v/>
      </c>
      <c r="W42" s="12" t="str">
        <f>IFERROR(IF(D42&lt;(J42+K42+1),"",(HLOOKUP(C42,'Product Data'!$C$2:$Z$13,IF(H42="Intake",11,IF(H42="Exhaust",12,"")),FALSE))),"")</f>
        <v/>
      </c>
      <c r="X42" s="16" t="e">
        <f t="shared" si="14"/>
        <v>#N/A</v>
      </c>
      <c r="Y42" s="15" t="e">
        <f t="shared" si="15"/>
        <v>#N/A</v>
      </c>
      <c r="Z42" s="15" t="str">
        <f t="shared" si="9"/>
        <v/>
      </c>
      <c r="AA42" s="16" t="e">
        <f t="shared" si="16"/>
        <v>#VALUE!</v>
      </c>
      <c r="AB42" s="16" t="e">
        <f t="shared" si="17"/>
        <v>#N/A</v>
      </c>
      <c r="AC42" s="9" t="e">
        <f t="shared" si="18"/>
        <v>#VALUE!</v>
      </c>
      <c r="AD42" s="9" t="e">
        <f t="shared" si="11"/>
        <v>#DIV/0!</v>
      </c>
      <c r="AE42" s="9" t="e">
        <f t="shared" si="12"/>
        <v>#DIV/0!</v>
      </c>
    </row>
    <row r="43" spans="2:31" x14ac:dyDescent="0.2">
      <c r="B43" s="8" t="s">
        <v>69</v>
      </c>
      <c r="C43" s="8">
        <f>'Ventilation Louvre Calculator'!C47</f>
        <v>0</v>
      </c>
      <c r="D43" s="8">
        <f>'Ventilation Louvre Calculator'!D47</f>
        <v>0</v>
      </c>
      <c r="E43" s="8">
        <f>'Ventilation Louvre Calculator'!E47</f>
        <v>0</v>
      </c>
      <c r="F43" s="13">
        <f t="shared" si="3"/>
        <v>0</v>
      </c>
      <c r="G43" s="13">
        <f>'Ventilation Louvre Calculator'!F47</f>
        <v>0</v>
      </c>
      <c r="H43" s="8">
        <f>'Ventilation Louvre Calculator'!H47</f>
        <v>0</v>
      </c>
      <c r="I43" s="8">
        <f>'Ventilation Louvre Calculator'!I47</f>
        <v>0</v>
      </c>
      <c r="J43" s="8" t="e">
        <f>HLOOKUP(C43,'Product Data'!C$2:Y$28,22,FALSE)</f>
        <v>#N/A</v>
      </c>
      <c r="K43" s="8" t="e">
        <f>HLOOKUP(C43,'Product Data'!C$2:Y$28,23,FALSE)</f>
        <v>#N/A</v>
      </c>
      <c r="L43" s="15" t="e">
        <f>HLOOKUP(C43,'Product Data'!C$2:Y$28,24,FALSE)</f>
        <v>#N/A</v>
      </c>
      <c r="M43" s="8" t="e">
        <f>HLOOKUP(C43,'Product Data'!C$2:Y$28,25,FALSE)</f>
        <v>#N/A</v>
      </c>
      <c r="N43" s="8" t="e">
        <f>HLOOKUP(C43,'Product Data'!C$2:Y$28,26,FALSE)</f>
        <v>#N/A</v>
      </c>
      <c r="O43" s="15" t="e">
        <f>HLOOKUP(C43,'Product Data'!C$2:Y$28,27,FALSE)</f>
        <v>#N/A</v>
      </c>
      <c r="P43" s="9" t="str">
        <f t="shared" si="13"/>
        <v/>
      </c>
      <c r="Q43" s="9" t="str">
        <f t="shared" si="4"/>
        <v/>
      </c>
      <c r="R43" s="13" t="str">
        <f t="shared" si="5"/>
        <v/>
      </c>
      <c r="S43" s="10" t="str">
        <f>IFERROR(IF(AND(D43&lt;(J43+K43+1),NOT(D43=0)),"Louvre",(((HLOOKUP(C43,'Product Data'!$C$2:$Z$11,IF(H43="Intake",7,IF(H43="Exhaust",9,"")),FALSE))*AC43^(HLOOKUP(C43,'Product Data'!$C$2:$Z$11,IF(H43="Intake",8,IF(H43="Exhaust",10,"")),FALSE)))+(IF(I43="No Backing Screen",0,IF(I43="Bird Mesh Screen",AD43,IF(I43="Insect Mesh Screen",AE43,0)))))),"")</f>
        <v/>
      </c>
      <c r="T43" s="11" t="str">
        <f t="shared" si="6"/>
        <v/>
      </c>
      <c r="U43" s="11" t="str">
        <f>IF(S43="","",(IFERROR(IF(AND(D43&lt;(J43+K43+1),NOT(D43=0)),"below",(HLOOKUP(C43,'Product Data'!$B$2:$Z$22,(IF(H43="Exhaust",14,IF(AC43&lt;0.01,14,IF(AC43&lt;0.5,15,IF(AC43&lt;1,16,IF(AC43&lt;1.5,17,IF(AC43&lt;2,18,IF(AC43&lt;2.5,19,IF(AC43&lt;3,20,IF(AC43&lt;3.5,21,21)))))))))),FALSE))),"")))</f>
        <v/>
      </c>
      <c r="V43" s="12" t="str">
        <f>IF(U43="","",(IF(AND(D43&lt;(J43+K43+1),NOT(D43=0)),"minimum",(IF(U43='Product Data'!$B$37,'Product Data'!$C$37,IF(U43&gt;'Product Data'!$B$33,'Product Data'!$C$33,IF(U43&gt;'Product Data'!$B$34,'Product Data'!$C$34,IF(U43&gt;'Product Data'!$B$35,'Product Data'!$C$35,IF(U43&gt;'Product Data'!$B$36,'Product Data'!$C$36,"")))))))))</f>
        <v/>
      </c>
      <c r="W43" s="12" t="str">
        <f>IFERROR(IF(D43&lt;(J43+K43+1),"",(HLOOKUP(C43,'Product Data'!$C$2:$Z$13,IF(H43="Intake",11,IF(H43="Exhaust",12,"")),FALSE))),"")</f>
        <v/>
      </c>
      <c r="X43" s="16" t="e">
        <f t="shared" si="14"/>
        <v>#N/A</v>
      </c>
      <c r="Y43" s="15" t="e">
        <f t="shared" si="15"/>
        <v>#N/A</v>
      </c>
      <c r="Z43" s="15" t="str">
        <f t="shared" si="9"/>
        <v/>
      </c>
      <c r="AA43" s="16" t="e">
        <f t="shared" si="16"/>
        <v>#VALUE!</v>
      </c>
      <c r="AB43" s="16" t="e">
        <f t="shared" si="17"/>
        <v>#N/A</v>
      </c>
      <c r="AC43" s="9" t="e">
        <f t="shared" si="18"/>
        <v>#VALUE!</v>
      </c>
      <c r="AD43" s="9" t="e">
        <f t="shared" si="11"/>
        <v>#DIV/0!</v>
      </c>
      <c r="AE43" s="9" t="e">
        <f t="shared" si="12"/>
        <v>#DIV/0!</v>
      </c>
    </row>
    <row r="44" spans="2:31" x14ac:dyDescent="0.2">
      <c r="B44" s="8" t="s">
        <v>70</v>
      </c>
      <c r="C44" s="8">
        <f>'Ventilation Louvre Calculator'!C48</f>
        <v>0</v>
      </c>
      <c r="D44" s="8">
        <f>'Ventilation Louvre Calculator'!D48</f>
        <v>0</v>
      </c>
      <c r="E44" s="8">
        <f>'Ventilation Louvre Calculator'!E48</f>
        <v>0</v>
      </c>
      <c r="F44" s="13">
        <f t="shared" si="3"/>
        <v>0</v>
      </c>
      <c r="G44" s="13">
        <f>'Ventilation Louvre Calculator'!F48</f>
        <v>0</v>
      </c>
      <c r="H44" s="8">
        <f>'Ventilation Louvre Calculator'!H48</f>
        <v>0</v>
      </c>
      <c r="I44" s="8">
        <f>'Ventilation Louvre Calculator'!I48</f>
        <v>0</v>
      </c>
      <c r="J44" s="8" t="e">
        <f>HLOOKUP(C44,'Product Data'!C$2:Y$28,22,FALSE)</f>
        <v>#N/A</v>
      </c>
      <c r="K44" s="8" t="e">
        <f>HLOOKUP(C44,'Product Data'!C$2:Y$28,23,FALSE)</f>
        <v>#N/A</v>
      </c>
      <c r="L44" s="15" t="e">
        <f>HLOOKUP(C44,'Product Data'!C$2:Y$28,24,FALSE)</f>
        <v>#N/A</v>
      </c>
      <c r="M44" s="8" t="e">
        <f>HLOOKUP(C44,'Product Data'!C$2:Y$28,25,FALSE)</f>
        <v>#N/A</v>
      </c>
      <c r="N44" s="8" t="e">
        <f>HLOOKUP(C44,'Product Data'!C$2:Y$28,26,FALSE)</f>
        <v>#N/A</v>
      </c>
      <c r="O44" s="15" t="e">
        <f>HLOOKUP(C44,'Product Data'!C$2:Y$28,27,FALSE)</f>
        <v>#N/A</v>
      </c>
      <c r="P44" s="9" t="str">
        <f t="shared" si="13"/>
        <v/>
      </c>
      <c r="Q44" s="9" t="str">
        <f t="shared" si="4"/>
        <v/>
      </c>
      <c r="R44" s="13" t="str">
        <f t="shared" si="5"/>
        <v/>
      </c>
      <c r="S44" s="10" t="str">
        <f>IFERROR(IF(AND(D44&lt;(J44+K44+1),NOT(D44=0)),"Louvre",(((HLOOKUP(C44,'Product Data'!$C$2:$Z$11,IF(H44="Intake",7,IF(H44="Exhaust",9,"")),FALSE))*AC44^(HLOOKUP(C44,'Product Data'!$C$2:$Z$11,IF(H44="Intake",8,IF(H44="Exhaust",10,"")),FALSE)))+(IF(I44="No Backing Screen",0,IF(I44="Bird Mesh Screen",AD44,IF(I44="Insect Mesh Screen",AE44,0)))))),"")</f>
        <v/>
      </c>
      <c r="T44" s="11" t="str">
        <f t="shared" si="6"/>
        <v/>
      </c>
      <c r="U44" s="11" t="str">
        <f>IF(S44="","",(IFERROR(IF(AND(D44&lt;(J44+K44+1),NOT(D44=0)),"below",(HLOOKUP(C44,'Product Data'!$B$2:$Z$22,(IF(H44="Exhaust",14,IF(AC44&lt;0.01,14,IF(AC44&lt;0.5,15,IF(AC44&lt;1,16,IF(AC44&lt;1.5,17,IF(AC44&lt;2,18,IF(AC44&lt;2.5,19,IF(AC44&lt;3,20,IF(AC44&lt;3.5,21,21)))))))))),FALSE))),"")))</f>
        <v/>
      </c>
      <c r="V44" s="12" t="str">
        <f>IF(U44="","",(IF(AND(D44&lt;(J44+K44+1),NOT(D44=0)),"minimum",(IF(U44='Product Data'!$B$37,'Product Data'!$C$37,IF(U44&gt;'Product Data'!$B$33,'Product Data'!$C$33,IF(U44&gt;'Product Data'!$B$34,'Product Data'!$C$34,IF(U44&gt;'Product Data'!$B$35,'Product Data'!$C$35,IF(U44&gt;'Product Data'!$B$36,'Product Data'!$C$36,"")))))))))</f>
        <v/>
      </c>
      <c r="W44" s="12" t="str">
        <f>IFERROR(IF(D44&lt;(J44+K44+1),"",(HLOOKUP(C44,'Product Data'!$C$2:$Z$13,IF(H44="Intake",11,IF(H44="Exhaust",12,"")),FALSE))),"")</f>
        <v/>
      </c>
      <c r="X44" s="16" t="e">
        <f t="shared" si="14"/>
        <v>#N/A</v>
      </c>
      <c r="Y44" s="15" t="e">
        <f t="shared" si="15"/>
        <v>#N/A</v>
      </c>
      <c r="Z44" s="15" t="str">
        <f t="shared" si="9"/>
        <v/>
      </c>
      <c r="AA44" s="16" t="e">
        <f t="shared" si="16"/>
        <v>#VALUE!</v>
      </c>
      <c r="AB44" s="16" t="e">
        <f t="shared" si="17"/>
        <v>#N/A</v>
      </c>
      <c r="AC44" s="9" t="e">
        <f t="shared" si="18"/>
        <v>#VALUE!</v>
      </c>
      <c r="AD44" s="9" t="e">
        <f t="shared" si="11"/>
        <v>#DIV/0!</v>
      </c>
      <c r="AE44" s="9" t="e">
        <f t="shared" si="12"/>
        <v>#DIV/0!</v>
      </c>
    </row>
    <row r="45" spans="2:31" x14ac:dyDescent="0.2">
      <c r="B45" s="8" t="s">
        <v>71</v>
      </c>
      <c r="C45" s="8">
        <f>'Ventilation Louvre Calculator'!C49</f>
        <v>0</v>
      </c>
      <c r="D45" s="8">
        <f>'Ventilation Louvre Calculator'!D49</f>
        <v>0</v>
      </c>
      <c r="E45" s="8">
        <f>'Ventilation Louvre Calculator'!E49</f>
        <v>0</v>
      </c>
      <c r="F45" s="13">
        <f t="shared" si="3"/>
        <v>0</v>
      </c>
      <c r="G45" s="13">
        <f>'Ventilation Louvre Calculator'!F49</f>
        <v>0</v>
      </c>
      <c r="H45" s="8">
        <f>'Ventilation Louvre Calculator'!H49</f>
        <v>0</v>
      </c>
      <c r="I45" s="8">
        <f>'Ventilation Louvre Calculator'!I49</f>
        <v>0</v>
      </c>
      <c r="J45" s="8" t="e">
        <f>HLOOKUP(C45,'Product Data'!C$2:Y$28,22,FALSE)</f>
        <v>#N/A</v>
      </c>
      <c r="K45" s="8" t="e">
        <f>HLOOKUP(C45,'Product Data'!C$2:Y$28,23,FALSE)</f>
        <v>#N/A</v>
      </c>
      <c r="L45" s="15" t="e">
        <f>HLOOKUP(C45,'Product Data'!C$2:Y$28,24,FALSE)</f>
        <v>#N/A</v>
      </c>
      <c r="M45" s="8" t="e">
        <f>HLOOKUP(C45,'Product Data'!C$2:Y$28,25,FALSE)</f>
        <v>#N/A</v>
      </c>
      <c r="N45" s="8" t="e">
        <f>HLOOKUP(C45,'Product Data'!C$2:Y$28,26,FALSE)</f>
        <v>#N/A</v>
      </c>
      <c r="O45" s="15" t="e">
        <f>HLOOKUP(C45,'Product Data'!C$2:Y$28,27,FALSE)</f>
        <v>#N/A</v>
      </c>
      <c r="P45" s="9" t="str">
        <f t="shared" si="13"/>
        <v/>
      </c>
      <c r="Q45" s="9" t="str">
        <f t="shared" si="4"/>
        <v/>
      </c>
      <c r="R45" s="13" t="str">
        <f t="shared" si="5"/>
        <v/>
      </c>
      <c r="S45" s="10" t="str">
        <f>IFERROR(IF(AND(D45&lt;(J45+K45+1),NOT(D45=0)),"Louvre",(((HLOOKUP(C45,'Product Data'!$C$2:$Z$11,IF(H45="Intake",7,IF(H45="Exhaust",9,"")),FALSE))*AC45^(HLOOKUP(C45,'Product Data'!$C$2:$Z$11,IF(H45="Intake",8,IF(H45="Exhaust",10,"")),FALSE)))+(IF(I45="No Backing Screen",0,IF(I45="Bird Mesh Screen",AD45,IF(I45="Insect Mesh Screen",AE45,0)))))),"")</f>
        <v/>
      </c>
      <c r="T45" s="11" t="str">
        <f t="shared" si="6"/>
        <v/>
      </c>
      <c r="U45" s="11" t="str">
        <f>IF(S45="","",(IFERROR(IF(AND(D45&lt;(J45+K45+1),NOT(D45=0)),"below",(HLOOKUP(C45,'Product Data'!$B$2:$Z$22,(IF(H45="Exhaust",14,IF(AC45&lt;0.01,14,IF(AC45&lt;0.5,15,IF(AC45&lt;1,16,IF(AC45&lt;1.5,17,IF(AC45&lt;2,18,IF(AC45&lt;2.5,19,IF(AC45&lt;3,20,IF(AC45&lt;3.5,21,21)))))))))),FALSE))),"")))</f>
        <v/>
      </c>
      <c r="V45" s="12" t="str">
        <f>IF(U45="","",(IF(AND(D45&lt;(J45+K45+1),NOT(D45=0)),"minimum",(IF(U45='Product Data'!$B$37,'Product Data'!$C$37,IF(U45&gt;'Product Data'!$B$33,'Product Data'!$C$33,IF(U45&gt;'Product Data'!$B$34,'Product Data'!$C$34,IF(U45&gt;'Product Data'!$B$35,'Product Data'!$C$35,IF(U45&gt;'Product Data'!$B$36,'Product Data'!$C$36,"")))))))))</f>
        <v/>
      </c>
      <c r="W45" s="12" t="str">
        <f>IFERROR(IF(D45&lt;(J45+K45+1),"",(HLOOKUP(C45,'Product Data'!$C$2:$Z$13,IF(H45="Intake",11,IF(H45="Exhaust",12,"")),FALSE))),"")</f>
        <v/>
      </c>
      <c r="X45" s="16" t="e">
        <f t="shared" si="14"/>
        <v>#N/A</v>
      </c>
      <c r="Y45" s="15" t="e">
        <f t="shared" si="15"/>
        <v>#N/A</v>
      </c>
      <c r="Z45" s="15" t="str">
        <f t="shared" si="9"/>
        <v/>
      </c>
      <c r="AA45" s="16" t="e">
        <f t="shared" si="16"/>
        <v>#VALUE!</v>
      </c>
      <c r="AB45" s="16" t="e">
        <f t="shared" si="17"/>
        <v>#N/A</v>
      </c>
      <c r="AC45" s="9" t="e">
        <f t="shared" si="18"/>
        <v>#VALUE!</v>
      </c>
      <c r="AD45" s="9" t="e">
        <f t="shared" si="11"/>
        <v>#DIV/0!</v>
      </c>
      <c r="AE45" s="9" t="e">
        <f t="shared" si="12"/>
        <v>#DIV/0!</v>
      </c>
    </row>
    <row r="46" spans="2:31" x14ac:dyDescent="0.2">
      <c r="B46" s="8" t="s">
        <v>72</v>
      </c>
      <c r="C46" s="8">
        <f>'Ventilation Louvre Calculator'!C50</f>
        <v>0</v>
      </c>
      <c r="D46" s="8">
        <f>'Ventilation Louvre Calculator'!D50</f>
        <v>0</v>
      </c>
      <c r="E46" s="8">
        <f>'Ventilation Louvre Calculator'!E50</f>
        <v>0</v>
      </c>
      <c r="F46" s="13">
        <f t="shared" si="3"/>
        <v>0</v>
      </c>
      <c r="G46" s="13">
        <f>'Ventilation Louvre Calculator'!F50</f>
        <v>0</v>
      </c>
      <c r="H46" s="8">
        <f>'Ventilation Louvre Calculator'!H50</f>
        <v>0</v>
      </c>
      <c r="I46" s="8">
        <f>'Ventilation Louvre Calculator'!I50</f>
        <v>0</v>
      </c>
      <c r="J46" s="8" t="e">
        <f>HLOOKUP(C46,'Product Data'!C$2:Y$28,22,FALSE)</f>
        <v>#N/A</v>
      </c>
      <c r="K46" s="8" t="e">
        <f>HLOOKUP(C46,'Product Data'!C$2:Y$28,23,FALSE)</f>
        <v>#N/A</v>
      </c>
      <c r="L46" s="15" t="e">
        <f>HLOOKUP(C46,'Product Data'!C$2:Y$28,24,FALSE)</f>
        <v>#N/A</v>
      </c>
      <c r="M46" s="8" t="e">
        <f>HLOOKUP(C46,'Product Data'!C$2:Y$28,25,FALSE)</f>
        <v>#N/A</v>
      </c>
      <c r="N46" s="8" t="e">
        <f>HLOOKUP(C46,'Product Data'!C$2:Y$28,26,FALSE)</f>
        <v>#N/A</v>
      </c>
      <c r="O46" s="15" t="e">
        <f>HLOOKUP(C46,'Product Data'!C$2:Y$28,27,FALSE)</f>
        <v>#N/A</v>
      </c>
      <c r="P46" s="9" t="str">
        <f t="shared" si="13"/>
        <v/>
      </c>
      <c r="Q46" s="9" t="str">
        <f t="shared" si="4"/>
        <v/>
      </c>
      <c r="R46" s="13" t="str">
        <f t="shared" si="5"/>
        <v/>
      </c>
      <c r="S46" s="10" t="str">
        <f>IFERROR(IF(AND(D46&lt;(J46+K46+1),NOT(D46=0)),"Louvre",(((HLOOKUP(C46,'Product Data'!$C$2:$Z$11,IF(H46="Intake",7,IF(H46="Exhaust",9,"")),FALSE))*AC46^(HLOOKUP(C46,'Product Data'!$C$2:$Z$11,IF(H46="Intake",8,IF(H46="Exhaust",10,"")),FALSE)))+(IF(I46="No Backing Screen",0,IF(I46="Bird Mesh Screen",AD46,IF(I46="Insect Mesh Screen",AE46,0)))))),"")</f>
        <v/>
      </c>
      <c r="T46" s="11" t="str">
        <f t="shared" si="6"/>
        <v/>
      </c>
      <c r="U46" s="11" t="str">
        <f>IF(S46="","",(IFERROR(IF(AND(D46&lt;(J46+K46+1),NOT(D46=0)),"below",(HLOOKUP(C46,'Product Data'!$B$2:$Z$22,(IF(H46="Exhaust",14,IF(AC46&lt;0.01,14,IF(AC46&lt;0.5,15,IF(AC46&lt;1,16,IF(AC46&lt;1.5,17,IF(AC46&lt;2,18,IF(AC46&lt;2.5,19,IF(AC46&lt;3,20,IF(AC46&lt;3.5,21,21)))))))))),FALSE))),"")))</f>
        <v/>
      </c>
      <c r="V46" s="12" t="str">
        <f>IF(U46="","",(IF(AND(D46&lt;(J46+K46+1),NOT(D46=0)),"minimum",(IF(U46='Product Data'!$B$37,'Product Data'!$C$37,IF(U46&gt;'Product Data'!$B$33,'Product Data'!$C$33,IF(U46&gt;'Product Data'!$B$34,'Product Data'!$C$34,IF(U46&gt;'Product Data'!$B$35,'Product Data'!$C$35,IF(U46&gt;'Product Data'!$B$36,'Product Data'!$C$36,"")))))))))</f>
        <v/>
      </c>
      <c r="W46" s="12" t="str">
        <f>IFERROR(IF(D46&lt;(J46+K46+1),"",(HLOOKUP(C46,'Product Data'!$C$2:$Z$13,IF(H46="Intake",11,IF(H46="Exhaust",12,"")),FALSE))),"")</f>
        <v/>
      </c>
      <c r="X46" s="16" t="e">
        <f t="shared" si="14"/>
        <v>#N/A</v>
      </c>
      <c r="Y46" s="15" t="e">
        <f t="shared" si="15"/>
        <v>#N/A</v>
      </c>
      <c r="Z46" s="15" t="str">
        <f t="shared" si="9"/>
        <v/>
      </c>
      <c r="AA46" s="16" t="e">
        <f t="shared" si="16"/>
        <v>#VALUE!</v>
      </c>
      <c r="AB46" s="16" t="e">
        <f t="shared" si="17"/>
        <v>#N/A</v>
      </c>
      <c r="AC46" s="9" t="e">
        <f t="shared" si="18"/>
        <v>#VALUE!</v>
      </c>
      <c r="AD46" s="9" t="e">
        <f t="shared" si="11"/>
        <v>#DIV/0!</v>
      </c>
      <c r="AE46" s="9" t="e">
        <f t="shared" si="12"/>
        <v>#DIV/0!</v>
      </c>
    </row>
    <row r="47" spans="2:31" x14ac:dyDescent="0.2">
      <c r="B47" s="8" t="s">
        <v>73</v>
      </c>
      <c r="C47" s="8">
        <f>'Ventilation Louvre Calculator'!C51</f>
        <v>0</v>
      </c>
      <c r="D47" s="8">
        <f>'Ventilation Louvre Calculator'!D51</f>
        <v>0</v>
      </c>
      <c r="E47" s="8">
        <f>'Ventilation Louvre Calculator'!E51</f>
        <v>0</v>
      </c>
      <c r="F47" s="13">
        <f t="shared" si="3"/>
        <v>0</v>
      </c>
      <c r="G47" s="13">
        <f>'Ventilation Louvre Calculator'!F51</f>
        <v>0</v>
      </c>
      <c r="H47" s="8">
        <f>'Ventilation Louvre Calculator'!H51</f>
        <v>0</v>
      </c>
      <c r="I47" s="8">
        <f>'Ventilation Louvre Calculator'!I51</f>
        <v>0</v>
      </c>
      <c r="J47" s="8" t="e">
        <f>HLOOKUP(C47,'Product Data'!C$2:Y$28,22,FALSE)</f>
        <v>#N/A</v>
      </c>
      <c r="K47" s="8" t="e">
        <f>HLOOKUP(C47,'Product Data'!C$2:Y$28,23,FALSE)</f>
        <v>#N/A</v>
      </c>
      <c r="L47" s="15" t="e">
        <f>HLOOKUP(C47,'Product Data'!C$2:Y$28,24,FALSE)</f>
        <v>#N/A</v>
      </c>
      <c r="M47" s="8" t="e">
        <f>HLOOKUP(C47,'Product Data'!C$2:Y$28,25,FALSE)</f>
        <v>#N/A</v>
      </c>
      <c r="N47" s="8" t="e">
        <f>HLOOKUP(C47,'Product Data'!C$2:Y$28,26,FALSE)</f>
        <v>#N/A</v>
      </c>
      <c r="O47" s="15" t="e">
        <f>HLOOKUP(C47,'Product Data'!C$2:Y$28,27,FALSE)</f>
        <v>#N/A</v>
      </c>
      <c r="P47" s="9" t="str">
        <f t="shared" si="13"/>
        <v/>
      </c>
      <c r="Q47" s="9" t="str">
        <f t="shared" si="4"/>
        <v/>
      </c>
      <c r="R47" s="13" t="str">
        <f t="shared" si="5"/>
        <v/>
      </c>
      <c r="S47" s="10" t="str">
        <f>IFERROR(IF(AND(D47&lt;(J47+K47+1),NOT(D47=0)),"Louvre",(((HLOOKUP(C47,'Product Data'!$C$2:$Z$11,IF(H47="Intake",7,IF(H47="Exhaust",9,"")),FALSE))*AC47^(HLOOKUP(C47,'Product Data'!$C$2:$Z$11,IF(H47="Intake",8,IF(H47="Exhaust",10,"")),FALSE)))+(IF(I47="No Backing Screen",0,IF(I47="Bird Mesh Screen",AD47,IF(I47="Insect Mesh Screen",AE47,0)))))),"")</f>
        <v/>
      </c>
      <c r="T47" s="11" t="str">
        <f t="shared" si="6"/>
        <v/>
      </c>
      <c r="U47" s="11" t="str">
        <f>IF(S47="","",(IFERROR(IF(AND(D47&lt;(J47+K47+1),NOT(D47=0)),"below",(HLOOKUP(C47,'Product Data'!$B$2:$Z$22,(IF(H47="Exhaust",14,IF(AC47&lt;0.01,14,IF(AC47&lt;0.5,15,IF(AC47&lt;1,16,IF(AC47&lt;1.5,17,IF(AC47&lt;2,18,IF(AC47&lt;2.5,19,IF(AC47&lt;3,20,IF(AC47&lt;3.5,21,21)))))))))),FALSE))),"")))</f>
        <v/>
      </c>
      <c r="V47" s="12" t="str">
        <f>IF(U47="","",(IF(AND(D47&lt;(J47+K47+1),NOT(D47=0)),"minimum",(IF(U47='Product Data'!$B$37,'Product Data'!$C$37,IF(U47&gt;'Product Data'!$B$33,'Product Data'!$C$33,IF(U47&gt;'Product Data'!$B$34,'Product Data'!$C$34,IF(U47&gt;'Product Data'!$B$35,'Product Data'!$C$35,IF(U47&gt;'Product Data'!$B$36,'Product Data'!$C$36,"")))))))))</f>
        <v/>
      </c>
      <c r="W47" s="12" t="str">
        <f>IFERROR(IF(D47&lt;(J47+K47+1),"",(HLOOKUP(C47,'Product Data'!$C$2:$Z$13,IF(H47="Intake",11,IF(H47="Exhaust",12,"")),FALSE))),"")</f>
        <v/>
      </c>
      <c r="X47" s="16" t="e">
        <f t="shared" si="14"/>
        <v>#N/A</v>
      </c>
      <c r="Y47" s="15" t="e">
        <f t="shared" si="15"/>
        <v>#N/A</v>
      </c>
      <c r="Z47" s="15" t="str">
        <f t="shared" si="9"/>
        <v/>
      </c>
      <c r="AA47" s="16" t="e">
        <f t="shared" si="16"/>
        <v>#VALUE!</v>
      </c>
      <c r="AB47" s="16" t="e">
        <f t="shared" si="17"/>
        <v>#N/A</v>
      </c>
      <c r="AC47" s="9" t="e">
        <f t="shared" si="18"/>
        <v>#VALUE!</v>
      </c>
      <c r="AD47" s="9" t="e">
        <f t="shared" si="11"/>
        <v>#DIV/0!</v>
      </c>
      <c r="AE47" s="9" t="e">
        <f t="shared" si="12"/>
        <v>#DIV/0!</v>
      </c>
    </row>
    <row r="48" spans="2:31" x14ac:dyDescent="0.2">
      <c r="B48" s="8" t="s">
        <v>74</v>
      </c>
      <c r="C48" s="8">
        <f>'Ventilation Louvre Calculator'!C52</f>
        <v>0</v>
      </c>
      <c r="D48" s="8">
        <f>'Ventilation Louvre Calculator'!D52</f>
        <v>0</v>
      </c>
      <c r="E48" s="8">
        <f>'Ventilation Louvre Calculator'!E52</f>
        <v>0</v>
      </c>
      <c r="F48" s="13">
        <f t="shared" si="3"/>
        <v>0</v>
      </c>
      <c r="G48" s="13">
        <f>'Ventilation Louvre Calculator'!F52</f>
        <v>0</v>
      </c>
      <c r="H48" s="8">
        <f>'Ventilation Louvre Calculator'!H52</f>
        <v>0</v>
      </c>
      <c r="I48" s="8">
        <f>'Ventilation Louvre Calculator'!I52</f>
        <v>0</v>
      </c>
      <c r="J48" s="8" t="e">
        <f>HLOOKUP(C48,'Product Data'!C$2:Y$28,22,FALSE)</f>
        <v>#N/A</v>
      </c>
      <c r="K48" s="8" t="e">
        <f>HLOOKUP(C48,'Product Data'!C$2:Y$28,23,FALSE)</f>
        <v>#N/A</v>
      </c>
      <c r="L48" s="15" t="e">
        <f>HLOOKUP(C48,'Product Data'!C$2:Y$28,24,FALSE)</f>
        <v>#N/A</v>
      </c>
      <c r="M48" s="8" t="e">
        <f>HLOOKUP(C48,'Product Data'!C$2:Y$28,25,FALSE)</f>
        <v>#N/A</v>
      </c>
      <c r="N48" s="8" t="e">
        <f>HLOOKUP(C48,'Product Data'!C$2:Y$28,26,FALSE)</f>
        <v>#N/A</v>
      </c>
      <c r="O48" s="15" t="e">
        <f>HLOOKUP(C48,'Product Data'!C$2:Y$28,27,FALSE)</f>
        <v>#N/A</v>
      </c>
      <c r="P48" s="9" t="str">
        <f t="shared" si="13"/>
        <v/>
      </c>
      <c r="Q48" s="9" t="str">
        <f t="shared" si="4"/>
        <v/>
      </c>
      <c r="R48" s="13" t="str">
        <f t="shared" si="5"/>
        <v/>
      </c>
      <c r="S48" s="10" t="str">
        <f>IFERROR(IF(AND(D48&lt;(J48+K48+1),NOT(D48=0)),"Louvre",(((HLOOKUP(C48,'Product Data'!$C$2:$Z$11,IF(H48="Intake",7,IF(H48="Exhaust",9,"")),FALSE))*AC48^(HLOOKUP(C48,'Product Data'!$C$2:$Z$11,IF(H48="Intake",8,IF(H48="Exhaust",10,"")),FALSE)))+(IF(I48="No Backing Screen",0,IF(I48="Bird Mesh Screen",AD48,IF(I48="Insect Mesh Screen",AE48,0)))))),"")</f>
        <v/>
      </c>
      <c r="T48" s="11" t="str">
        <f t="shared" si="6"/>
        <v/>
      </c>
      <c r="U48" s="11" t="str">
        <f>IF(S48="","",(IFERROR(IF(AND(D48&lt;(J48+K48+1),NOT(D48=0)),"below",(HLOOKUP(C48,'Product Data'!$B$2:$Z$22,(IF(H48="Exhaust",14,IF(AC48&lt;0.01,14,IF(AC48&lt;0.5,15,IF(AC48&lt;1,16,IF(AC48&lt;1.5,17,IF(AC48&lt;2,18,IF(AC48&lt;2.5,19,IF(AC48&lt;3,20,IF(AC48&lt;3.5,21,21)))))))))),FALSE))),"")))</f>
        <v/>
      </c>
      <c r="V48" s="12" t="str">
        <f>IF(U48="","",(IF(AND(D48&lt;(J48+K48+1),NOT(D48=0)),"minimum",(IF(U48='Product Data'!$B$37,'Product Data'!$C$37,IF(U48&gt;'Product Data'!$B$33,'Product Data'!$C$33,IF(U48&gt;'Product Data'!$B$34,'Product Data'!$C$34,IF(U48&gt;'Product Data'!$B$35,'Product Data'!$C$35,IF(U48&gt;'Product Data'!$B$36,'Product Data'!$C$36,"")))))))))</f>
        <v/>
      </c>
      <c r="W48" s="12" t="str">
        <f>IFERROR(IF(D48&lt;(J48+K48+1),"",(HLOOKUP(C48,'Product Data'!$C$2:$Z$13,IF(H48="Intake",11,IF(H48="Exhaust",12,"")),FALSE))),"")</f>
        <v/>
      </c>
      <c r="X48" s="16" t="e">
        <f t="shared" si="14"/>
        <v>#N/A</v>
      </c>
      <c r="Y48" s="15" t="e">
        <f t="shared" si="15"/>
        <v>#N/A</v>
      </c>
      <c r="Z48" s="15" t="str">
        <f t="shared" si="9"/>
        <v/>
      </c>
      <c r="AA48" s="16" t="e">
        <f t="shared" si="16"/>
        <v>#VALUE!</v>
      </c>
      <c r="AB48" s="16" t="e">
        <f t="shared" si="17"/>
        <v>#N/A</v>
      </c>
      <c r="AC48" s="9" t="e">
        <f t="shared" si="18"/>
        <v>#VALUE!</v>
      </c>
      <c r="AD48" s="9" t="e">
        <f t="shared" si="11"/>
        <v>#DIV/0!</v>
      </c>
      <c r="AE48" s="9" t="e">
        <f t="shared" si="12"/>
        <v>#DIV/0!</v>
      </c>
    </row>
    <row r="49" spans="2:31" x14ac:dyDescent="0.2">
      <c r="B49" s="8" t="s">
        <v>75</v>
      </c>
      <c r="C49" s="8">
        <f>'Ventilation Louvre Calculator'!C53</f>
        <v>0</v>
      </c>
      <c r="D49" s="8">
        <f>'Ventilation Louvre Calculator'!D53</f>
        <v>0</v>
      </c>
      <c r="E49" s="8">
        <f>'Ventilation Louvre Calculator'!E53</f>
        <v>0</v>
      </c>
      <c r="F49" s="13">
        <f t="shared" si="3"/>
        <v>0</v>
      </c>
      <c r="G49" s="13">
        <f>'Ventilation Louvre Calculator'!F53</f>
        <v>0</v>
      </c>
      <c r="H49" s="8">
        <f>'Ventilation Louvre Calculator'!H53</f>
        <v>0</v>
      </c>
      <c r="I49" s="8">
        <f>'Ventilation Louvre Calculator'!I53</f>
        <v>0</v>
      </c>
      <c r="J49" s="8" t="e">
        <f>HLOOKUP(C49,'Product Data'!C$2:Y$28,22,FALSE)</f>
        <v>#N/A</v>
      </c>
      <c r="K49" s="8" t="e">
        <f>HLOOKUP(C49,'Product Data'!C$2:Y$28,23,FALSE)</f>
        <v>#N/A</v>
      </c>
      <c r="L49" s="15" t="e">
        <f>HLOOKUP(C49,'Product Data'!C$2:Y$28,24,FALSE)</f>
        <v>#N/A</v>
      </c>
      <c r="M49" s="8" t="e">
        <f>HLOOKUP(C49,'Product Data'!C$2:Y$28,25,FALSE)</f>
        <v>#N/A</v>
      </c>
      <c r="N49" s="8" t="e">
        <f>HLOOKUP(C49,'Product Data'!C$2:Y$28,26,FALSE)</f>
        <v>#N/A</v>
      </c>
      <c r="O49" s="15" t="e">
        <f>HLOOKUP(C49,'Product Data'!C$2:Y$28,27,FALSE)</f>
        <v>#N/A</v>
      </c>
      <c r="P49" s="9" t="str">
        <f t="shared" si="13"/>
        <v/>
      </c>
      <c r="Q49" s="9" t="str">
        <f t="shared" si="4"/>
        <v/>
      </c>
      <c r="R49" s="13" t="str">
        <f t="shared" si="5"/>
        <v/>
      </c>
      <c r="S49" s="10" t="str">
        <f>IFERROR(IF(AND(D49&lt;(J49+K49+1),NOT(D49=0)),"Louvre",(((HLOOKUP(C49,'Product Data'!$C$2:$Z$11,IF(H49="Intake",7,IF(H49="Exhaust",9,"")),FALSE))*AC49^(HLOOKUP(C49,'Product Data'!$C$2:$Z$11,IF(H49="Intake",8,IF(H49="Exhaust",10,"")),FALSE)))+(IF(I49="No Backing Screen",0,IF(I49="Bird Mesh Screen",AD49,IF(I49="Insect Mesh Screen",AE49,0)))))),"")</f>
        <v/>
      </c>
      <c r="T49" s="11" t="str">
        <f t="shared" si="6"/>
        <v/>
      </c>
      <c r="U49" s="11" t="str">
        <f>IF(S49="","",(IFERROR(IF(AND(D49&lt;(J49+K49+1),NOT(D49=0)),"below",(HLOOKUP(C49,'Product Data'!$B$2:$Z$22,(IF(H49="Exhaust",14,IF(AC49&lt;0.01,14,IF(AC49&lt;0.5,15,IF(AC49&lt;1,16,IF(AC49&lt;1.5,17,IF(AC49&lt;2,18,IF(AC49&lt;2.5,19,IF(AC49&lt;3,20,IF(AC49&lt;3.5,21,21)))))))))),FALSE))),"")))</f>
        <v/>
      </c>
      <c r="V49" s="12" t="str">
        <f>IF(U49="","",(IF(AND(D49&lt;(J49+K49+1),NOT(D49=0)),"minimum",(IF(U49='Product Data'!$B$37,'Product Data'!$C$37,IF(U49&gt;'Product Data'!$B$33,'Product Data'!$C$33,IF(U49&gt;'Product Data'!$B$34,'Product Data'!$C$34,IF(U49&gt;'Product Data'!$B$35,'Product Data'!$C$35,IF(U49&gt;'Product Data'!$B$36,'Product Data'!$C$36,"")))))))))</f>
        <v/>
      </c>
      <c r="W49" s="12" t="str">
        <f>IFERROR(IF(D49&lt;(J49+K49+1),"",(HLOOKUP(C49,'Product Data'!$C$2:$Z$13,IF(H49="Intake",11,IF(H49="Exhaust",12,"")),FALSE))),"")</f>
        <v/>
      </c>
      <c r="X49" s="16" t="e">
        <f t="shared" si="14"/>
        <v>#N/A</v>
      </c>
      <c r="Y49" s="15" t="e">
        <f t="shared" si="15"/>
        <v>#N/A</v>
      </c>
      <c r="Z49" s="15" t="str">
        <f t="shared" si="9"/>
        <v/>
      </c>
      <c r="AA49" s="16" t="e">
        <f t="shared" si="16"/>
        <v>#VALUE!</v>
      </c>
      <c r="AB49" s="16" t="e">
        <f t="shared" si="17"/>
        <v>#N/A</v>
      </c>
      <c r="AC49" s="9" t="e">
        <f t="shared" si="18"/>
        <v>#VALUE!</v>
      </c>
      <c r="AD49" s="9" t="e">
        <f t="shared" si="11"/>
        <v>#DIV/0!</v>
      </c>
      <c r="AE49" s="9" t="e">
        <f t="shared" si="12"/>
        <v>#DIV/0!</v>
      </c>
    </row>
    <row r="50" spans="2:31" x14ac:dyDescent="0.2">
      <c r="B50" s="8" t="s">
        <v>76</v>
      </c>
      <c r="C50" s="8">
        <f>'Ventilation Louvre Calculator'!C54</f>
        <v>0</v>
      </c>
      <c r="D50" s="8">
        <f>'Ventilation Louvre Calculator'!D54</f>
        <v>0</v>
      </c>
      <c r="E50" s="8">
        <f>'Ventilation Louvre Calculator'!E54</f>
        <v>0</v>
      </c>
      <c r="F50" s="13">
        <f t="shared" si="3"/>
        <v>0</v>
      </c>
      <c r="G50" s="13">
        <f>'Ventilation Louvre Calculator'!F54</f>
        <v>0</v>
      </c>
      <c r="H50" s="8">
        <f>'Ventilation Louvre Calculator'!H54</f>
        <v>0</v>
      </c>
      <c r="I50" s="8">
        <f>'Ventilation Louvre Calculator'!I54</f>
        <v>0</v>
      </c>
      <c r="J50" s="8" t="e">
        <f>HLOOKUP(C50,'Product Data'!C$2:Y$28,22,FALSE)</f>
        <v>#N/A</v>
      </c>
      <c r="K50" s="8" t="e">
        <f>HLOOKUP(C50,'Product Data'!C$2:Y$28,23,FALSE)</f>
        <v>#N/A</v>
      </c>
      <c r="L50" s="15" t="e">
        <f>HLOOKUP(C50,'Product Data'!C$2:Y$28,24,FALSE)</f>
        <v>#N/A</v>
      </c>
      <c r="M50" s="8" t="e">
        <f>HLOOKUP(C50,'Product Data'!C$2:Y$28,25,FALSE)</f>
        <v>#N/A</v>
      </c>
      <c r="N50" s="8" t="e">
        <f>HLOOKUP(C50,'Product Data'!C$2:Y$28,26,FALSE)</f>
        <v>#N/A</v>
      </c>
      <c r="O50" s="15" t="e">
        <f>HLOOKUP(C50,'Product Data'!C$2:Y$28,27,FALSE)</f>
        <v>#N/A</v>
      </c>
      <c r="P50" s="9" t="str">
        <f t="shared" si="13"/>
        <v/>
      </c>
      <c r="Q50" s="9" t="str">
        <f t="shared" si="4"/>
        <v/>
      </c>
      <c r="R50" s="13" t="str">
        <f t="shared" si="5"/>
        <v/>
      </c>
      <c r="S50" s="10" t="str">
        <f>IFERROR(IF(AND(D50&lt;(J50+K50+1),NOT(D50=0)),"Louvre",(((HLOOKUP(C50,'Product Data'!$C$2:$Z$11,IF(H50="Intake",7,IF(H50="Exhaust",9,"")),FALSE))*AC50^(HLOOKUP(C50,'Product Data'!$C$2:$Z$11,IF(H50="Intake",8,IF(H50="Exhaust",10,"")),FALSE)))+(IF(I50="No Backing Screen",0,IF(I50="Bird Mesh Screen",AD50,IF(I50="Insect Mesh Screen",AE50,0)))))),"")</f>
        <v/>
      </c>
      <c r="T50" s="11" t="str">
        <f t="shared" si="6"/>
        <v/>
      </c>
      <c r="U50" s="11" t="str">
        <f>IF(S50="","",(IFERROR(IF(AND(D50&lt;(J50+K50+1),NOT(D50=0)),"below",(HLOOKUP(C50,'Product Data'!$B$2:$Z$22,(IF(H50="Exhaust",14,IF(AC50&lt;0.01,14,IF(AC50&lt;0.5,15,IF(AC50&lt;1,16,IF(AC50&lt;1.5,17,IF(AC50&lt;2,18,IF(AC50&lt;2.5,19,IF(AC50&lt;3,20,IF(AC50&lt;3.5,21,21)))))))))),FALSE))),"")))</f>
        <v/>
      </c>
      <c r="V50" s="12" t="str">
        <f>IF(U50="","",(IF(AND(D50&lt;(J50+K50+1),NOT(D50=0)),"minimum",(IF(U50='Product Data'!$B$37,'Product Data'!$C$37,IF(U50&gt;'Product Data'!$B$33,'Product Data'!$C$33,IF(U50&gt;'Product Data'!$B$34,'Product Data'!$C$34,IF(U50&gt;'Product Data'!$B$35,'Product Data'!$C$35,IF(U50&gt;'Product Data'!$B$36,'Product Data'!$C$36,"")))))))))</f>
        <v/>
      </c>
      <c r="W50" s="12" t="str">
        <f>IFERROR(IF(D50&lt;(J50+K50+1),"",(HLOOKUP(C50,'Product Data'!$C$2:$Z$13,IF(H50="Intake",11,IF(H50="Exhaust",12,"")),FALSE))),"")</f>
        <v/>
      </c>
      <c r="X50" s="16" t="e">
        <f t="shared" si="14"/>
        <v>#N/A</v>
      </c>
      <c r="Y50" s="15" t="e">
        <f t="shared" si="15"/>
        <v>#N/A</v>
      </c>
      <c r="Z50" s="15" t="str">
        <f t="shared" si="9"/>
        <v/>
      </c>
      <c r="AA50" s="16" t="e">
        <f t="shared" si="16"/>
        <v>#VALUE!</v>
      </c>
      <c r="AB50" s="16" t="e">
        <f t="shared" si="17"/>
        <v>#N/A</v>
      </c>
      <c r="AC50" s="9" t="e">
        <f t="shared" si="18"/>
        <v>#VALUE!</v>
      </c>
      <c r="AD50" s="9" t="e">
        <f t="shared" si="11"/>
        <v>#DIV/0!</v>
      </c>
      <c r="AE50" s="9" t="e">
        <f t="shared" si="12"/>
        <v>#DIV/0!</v>
      </c>
    </row>
    <row r="51" spans="2:31" x14ac:dyDescent="0.2">
      <c r="B51" s="8" t="s">
        <v>77</v>
      </c>
      <c r="C51" s="8">
        <f>'Ventilation Louvre Calculator'!C55</f>
        <v>0</v>
      </c>
      <c r="D51" s="8">
        <f>'Ventilation Louvre Calculator'!D55</f>
        <v>0</v>
      </c>
      <c r="E51" s="8">
        <f>'Ventilation Louvre Calculator'!E55</f>
        <v>0</v>
      </c>
      <c r="F51" s="13">
        <f t="shared" si="3"/>
        <v>0</v>
      </c>
      <c r="G51" s="13">
        <f>'Ventilation Louvre Calculator'!F55</f>
        <v>0</v>
      </c>
      <c r="H51" s="8">
        <f>'Ventilation Louvre Calculator'!H55</f>
        <v>0</v>
      </c>
      <c r="I51" s="8">
        <f>'Ventilation Louvre Calculator'!I55</f>
        <v>0</v>
      </c>
      <c r="J51" s="8" t="e">
        <f>HLOOKUP(C51,'Product Data'!C$2:Y$28,22,FALSE)</f>
        <v>#N/A</v>
      </c>
      <c r="K51" s="8" t="e">
        <f>HLOOKUP(C51,'Product Data'!C$2:Y$28,23,FALSE)</f>
        <v>#N/A</v>
      </c>
      <c r="L51" s="15" t="e">
        <f>HLOOKUP(C51,'Product Data'!C$2:Y$28,24,FALSE)</f>
        <v>#N/A</v>
      </c>
      <c r="M51" s="8" t="e">
        <f>HLOOKUP(C51,'Product Data'!C$2:Y$28,25,FALSE)</f>
        <v>#N/A</v>
      </c>
      <c r="N51" s="8" t="e">
        <f>HLOOKUP(C51,'Product Data'!C$2:Y$28,26,FALSE)</f>
        <v>#N/A</v>
      </c>
      <c r="O51" s="15" t="e">
        <f>HLOOKUP(C51,'Product Data'!C$2:Y$28,27,FALSE)</f>
        <v>#N/A</v>
      </c>
      <c r="P51" s="9" t="str">
        <f t="shared" si="13"/>
        <v/>
      </c>
      <c r="Q51" s="9" t="str">
        <f t="shared" si="4"/>
        <v/>
      </c>
      <c r="R51" s="13" t="str">
        <f t="shared" si="5"/>
        <v/>
      </c>
      <c r="S51" s="10" t="str">
        <f>IFERROR(IF(AND(D51&lt;(J51+K51+1),NOT(D51=0)),"Louvre",(((HLOOKUP(C51,'Product Data'!$C$2:$Z$11,IF(H51="Intake",7,IF(H51="Exhaust",9,"")),FALSE))*AC51^(HLOOKUP(C51,'Product Data'!$C$2:$Z$11,IF(H51="Intake",8,IF(H51="Exhaust",10,"")),FALSE)))+(IF(I51="No Backing Screen",0,IF(I51="Bird Mesh Screen",AD51,IF(I51="Insect Mesh Screen",AE51,0)))))),"")</f>
        <v/>
      </c>
      <c r="T51" s="11" t="str">
        <f t="shared" si="6"/>
        <v/>
      </c>
      <c r="U51" s="11" t="str">
        <f>IF(S51="","",(IFERROR(IF(AND(D51&lt;(J51+K51+1),NOT(D51=0)),"below",(HLOOKUP(C51,'Product Data'!$B$2:$Z$22,(IF(H51="Exhaust",14,IF(AC51&lt;0.01,14,IF(AC51&lt;0.5,15,IF(AC51&lt;1,16,IF(AC51&lt;1.5,17,IF(AC51&lt;2,18,IF(AC51&lt;2.5,19,IF(AC51&lt;3,20,IF(AC51&lt;3.5,21,21)))))))))),FALSE))),"")))</f>
        <v/>
      </c>
      <c r="V51" s="12" t="str">
        <f>IF(U51="","",(IF(AND(D51&lt;(J51+K51+1),NOT(D51=0)),"minimum",(IF(U51='Product Data'!$B$37,'Product Data'!$C$37,IF(U51&gt;'Product Data'!$B$33,'Product Data'!$C$33,IF(U51&gt;'Product Data'!$B$34,'Product Data'!$C$34,IF(U51&gt;'Product Data'!$B$35,'Product Data'!$C$35,IF(U51&gt;'Product Data'!$B$36,'Product Data'!$C$36,"")))))))))</f>
        <v/>
      </c>
      <c r="W51" s="12" t="str">
        <f>IFERROR(IF(D51&lt;(J51+K51+1),"",(HLOOKUP(C51,'Product Data'!$C$2:$Z$13,IF(H51="Intake",11,IF(H51="Exhaust",12,"")),FALSE))),"")</f>
        <v/>
      </c>
      <c r="X51" s="16" t="e">
        <f t="shared" si="14"/>
        <v>#N/A</v>
      </c>
      <c r="Y51" s="15" t="e">
        <f t="shared" si="15"/>
        <v>#N/A</v>
      </c>
      <c r="Z51" s="15" t="str">
        <f t="shared" si="9"/>
        <v/>
      </c>
      <c r="AA51" s="16" t="e">
        <f t="shared" si="16"/>
        <v>#VALUE!</v>
      </c>
      <c r="AB51" s="16" t="e">
        <f t="shared" si="17"/>
        <v>#N/A</v>
      </c>
      <c r="AC51" s="9" t="e">
        <f t="shared" si="18"/>
        <v>#VALUE!</v>
      </c>
      <c r="AD51" s="9" t="e">
        <f t="shared" si="11"/>
        <v>#DIV/0!</v>
      </c>
      <c r="AE51" s="9" t="e">
        <f t="shared" si="12"/>
        <v>#DIV/0!</v>
      </c>
    </row>
    <row r="52" spans="2:31" x14ac:dyDescent="0.2">
      <c r="B52" s="8" t="s">
        <v>78</v>
      </c>
      <c r="C52" s="8">
        <f>'Ventilation Louvre Calculator'!C56</f>
        <v>0</v>
      </c>
      <c r="D52" s="8">
        <f>'Ventilation Louvre Calculator'!D56</f>
        <v>0</v>
      </c>
      <c r="E52" s="8">
        <f>'Ventilation Louvre Calculator'!E56</f>
        <v>0</v>
      </c>
      <c r="F52" s="13">
        <f t="shared" si="3"/>
        <v>0</v>
      </c>
      <c r="G52" s="13">
        <f>'Ventilation Louvre Calculator'!F56</f>
        <v>0</v>
      </c>
      <c r="H52" s="8">
        <f>'Ventilation Louvre Calculator'!H56</f>
        <v>0</v>
      </c>
      <c r="I52" s="8">
        <f>'Ventilation Louvre Calculator'!I56</f>
        <v>0</v>
      </c>
      <c r="J52" s="8" t="e">
        <f>HLOOKUP(C52,'Product Data'!C$2:Y$28,22,FALSE)</f>
        <v>#N/A</v>
      </c>
      <c r="K52" s="8" t="e">
        <f>HLOOKUP(C52,'Product Data'!C$2:Y$28,23,FALSE)</f>
        <v>#N/A</v>
      </c>
      <c r="L52" s="15" t="e">
        <f>HLOOKUP(C52,'Product Data'!C$2:Y$28,24,FALSE)</f>
        <v>#N/A</v>
      </c>
      <c r="M52" s="8" t="e">
        <f>HLOOKUP(C52,'Product Data'!C$2:Y$28,25,FALSE)</f>
        <v>#N/A</v>
      </c>
      <c r="N52" s="8" t="e">
        <f>HLOOKUP(C52,'Product Data'!C$2:Y$28,26,FALSE)</f>
        <v>#N/A</v>
      </c>
      <c r="O52" s="15" t="e">
        <f>HLOOKUP(C52,'Product Data'!C$2:Y$28,27,FALSE)</f>
        <v>#N/A</v>
      </c>
      <c r="P52" s="9" t="str">
        <f t="shared" si="13"/>
        <v/>
      </c>
      <c r="Q52" s="9" t="str">
        <f t="shared" si="4"/>
        <v/>
      </c>
      <c r="R52" s="13" t="str">
        <f t="shared" si="5"/>
        <v/>
      </c>
      <c r="S52" s="10" t="str">
        <f>IFERROR(IF(AND(D52&lt;(J52+K52+1),NOT(D52=0)),"Louvre",(((HLOOKUP(C52,'Product Data'!$C$2:$Z$11,IF(H52="Intake",7,IF(H52="Exhaust",9,"")),FALSE))*AC52^(HLOOKUP(C52,'Product Data'!$C$2:$Z$11,IF(H52="Intake",8,IF(H52="Exhaust",10,"")),FALSE)))+(IF(I52="No Backing Screen",0,IF(I52="Bird Mesh Screen",AD52,IF(I52="Insect Mesh Screen",AE52,0)))))),"")</f>
        <v/>
      </c>
      <c r="T52" s="11" t="str">
        <f t="shared" si="6"/>
        <v/>
      </c>
      <c r="U52" s="11" t="str">
        <f>IF(S52="","",(IFERROR(IF(AND(D52&lt;(J52+K52+1),NOT(D52=0)),"below",(HLOOKUP(C52,'Product Data'!$B$2:$Z$22,(IF(H52="Exhaust",14,IF(AC52&lt;0.01,14,IF(AC52&lt;0.5,15,IF(AC52&lt;1,16,IF(AC52&lt;1.5,17,IF(AC52&lt;2,18,IF(AC52&lt;2.5,19,IF(AC52&lt;3,20,IF(AC52&lt;3.5,21,21)))))))))),FALSE))),"")))</f>
        <v/>
      </c>
      <c r="V52" s="12" t="str">
        <f>IF(U52="","",(IF(AND(D52&lt;(J52+K52+1),NOT(D52=0)),"minimum",(IF(U52='Product Data'!$B$37,'Product Data'!$C$37,IF(U52&gt;'Product Data'!$B$33,'Product Data'!$C$33,IF(U52&gt;'Product Data'!$B$34,'Product Data'!$C$34,IF(U52&gt;'Product Data'!$B$35,'Product Data'!$C$35,IF(U52&gt;'Product Data'!$B$36,'Product Data'!$C$36,"")))))))))</f>
        <v/>
      </c>
      <c r="W52" s="12" t="str">
        <f>IFERROR(IF(D52&lt;(J52+K52+1),"",(HLOOKUP(C52,'Product Data'!$C$2:$Z$13,IF(H52="Intake",11,IF(H52="Exhaust",12,"")),FALSE))),"")</f>
        <v/>
      </c>
      <c r="X52" s="16" t="e">
        <f t="shared" si="14"/>
        <v>#N/A</v>
      </c>
      <c r="Y52" s="15" t="e">
        <f t="shared" si="15"/>
        <v>#N/A</v>
      </c>
      <c r="Z52" s="15" t="str">
        <f t="shared" si="9"/>
        <v/>
      </c>
      <c r="AA52" s="16" t="e">
        <f t="shared" si="16"/>
        <v>#VALUE!</v>
      </c>
      <c r="AB52" s="16" t="e">
        <f t="shared" si="17"/>
        <v>#N/A</v>
      </c>
      <c r="AC52" s="9" t="e">
        <f t="shared" si="18"/>
        <v>#VALUE!</v>
      </c>
      <c r="AD52" s="9" t="e">
        <f t="shared" si="11"/>
        <v>#DIV/0!</v>
      </c>
      <c r="AE52" s="9" t="e">
        <f t="shared" si="12"/>
        <v>#DIV/0!</v>
      </c>
    </row>
  </sheetData>
  <pageMargins left="0.70866141732283472" right="0.70866141732283472" top="0.74803149606299213" bottom="0.74803149606299213" header="0.31496062992125984" footer="0.31496062992125984"/>
  <pageSetup paperSize="9"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C3E2-B2D9-410D-8EA0-90D2EEE64733}">
  <dimension ref="B2:Z43"/>
  <sheetViews>
    <sheetView topLeftCell="C1" workbookViewId="0">
      <selection activeCell="P33" sqref="P33"/>
    </sheetView>
  </sheetViews>
  <sheetFormatPr defaultRowHeight="15" x14ac:dyDescent="0.25"/>
  <cols>
    <col min="2" max="2" width="74" bestFit="1" customWidth="1"/>
    <col min="3" max="3" width="10" customWidth="1"/>
    <col min="4" max="10" width="9.42578125" customWidth="1"/>
  </cols>
  <sheetData>
    <row r="2" spans="2:26" x14ac:dyDescent="0.25">
      <c r="B2" t="s">
        <v>0</v>
      </c>
      <c r="C2" t="s">
        <v>87</v>
      </c>
      <c r="D2" t="s">
        <v>88</v>
      </c>
      <c r="E2" t="s">
        <v>89</v>
      </c>
      <c r="F2" t="s">
        <v>90</v>
      </c>
      <c r="G2" t="s">
        <v>91</v>
      </c>
      <c r="H2" t="s">
        <v>92</v>
      </c>
      <c r="I2" t="s">
        <v>93</v>
      </c>
      <c r="J2" t="s">
        <v>94</v>
      </c>
      <c r="K2" t="s">
        <v>96</v>
      </c>
      <c r="L2" t="s">
        <v>97</v>
      </c>
      <c r="M2" t="s">
        <v>98</v>
      </c>
      <c r="N2" t="s">
        <v>99</v>
      </c>
      <c r="O2" t="s">
        <v>100</v>
      </c>
      <c r="P2" t="s">
        <v>101</v>
      </c>
      <c r="Q2" t="s">
        <v>102</v>
      </c>
      <c r="R2" t="s">
        <v>103</v>
      </c>
      <c r="S2" t="s">
        <v>104</v>
      </c>
      <c r="T2" t="s">
        <v>105</v>
      </c>
      <c r="U2" t="s">
        <v>106</v>
      </c>
      <c r="V2" t="s">
        <v>107</v>
      </c>
      <c r="W2" t="s">
        <v>108</v>
      </c>
      <c r="X2" t="s">
        <v>109</v>
      </c>
      <c r="Y2" t="s">
        <v>110</v>
      </c>
      <c r="Z2" s="3" t="s">
        <v>23</v>
      </c>
    </row>
    <row r="3" spans="2:26" x14ac:dyDescent="0.25">
      <c r="B3" t="s">
        <v>1</v>
      </c>
      <c r="C3" t="s">
        <v>116</v>
      </c>
      <c r="D3" t="s">
        <v>114</v>
      </c>
      <c r="E3" t="s">
        <v>115</v>
      </c>
      <c r="F3" t="s">
        <v>113</v>
      </c>
      <c r="G3" t="s">
        <v>118</v>
      </c>
      <c r="H3" t="s">
        <v>117</v>
      </c>
      <c r="I3" t="s">
        <v>112</v>
      </c>
      <c r="J3" t="s">
        <v>111</v>
      </c>
      <c r="K3" t="s">
        <v>119</v>
      </c>
      <c r="L3" t="s">
        <v>120</v>
      </c>
      <c r="M3" t="s">
        <v>120</v>
      </c>
      <c r="N3" t="s">
        <v>120</v>
      </c>
      <c r="O3" t="s">
        <v>120</v>
      </c>
      <c r="P3" t="s">
        <v>120</v>
      </c>
      <c r="Q3" t="s">
        <v>120</v>
      </c>
      <c r="R3" t="s">
        <v>124</v>
      </c>
      <c r="S3" t="s">
        <v>124</v>
      </c>
      <c r="T3" t="s">
        <v>123</v>
      </c>
      <c r="U3" t="s">
        <v>123</v>
      </c>
      <c r="V3" t="s">
        <v>122</v>
      </c>
      <c r="W3" t="s">
        <v>122</v>
      </c>
      <c r="X3" t="s">
        <v>121</v>
      </c>
      <c r="Y3" t="s">
        <v>121</v>
      </c>
      <c r="Z3" t="s">
        <v>79</v>
      </c>
    </row>
    <row r="4" spans="2:26" x14ac:dyDescent="0.25">
      <c r="B4" t="s">
        <v>7</v>
      </c>
      <c r="C4" s="22">
        <v>0.28199999999999997</v>
      </c>
      <c r="D4" s="22">
        <v>0.4143</v>
      </c>
      <c r="E4" s="22">
        <v>0.53569999999999995</v>
      </c>
      <c r="F4" s="22">
        <v>0.42609999999999998</v>
      </c>
      <c r="G4" s="22">
        <v>0.45019999999999999</v>
      </c>
      <c r="H4" s="22">
        <v>0.4456</v>
      </c>
      <c r="I4" s="22">
        <v>0.31869999999999998</v>
      </c>
      <c r="J4" s="22">
        <v>0.24809999999999999</v>
      </c>
      <c r="K4" s="22"/>
      <c r="L4" s="22"/>
      <c r="M4" s="22"/>
      <c r="N4" s="22"/>
      <c r="O4" s="22"/>
      <c r="P4" s="22"/>
      <c r="Q4" s="22"/>
      <c r="R4" s="22"/>
      <c r="S4" s="22"/>
      <c r="T4" s="22"/>
      <c r="U4" s="22"/>
      <c r="V4" s="22"/>
      <c r="W4" s="22"/>
      <c r="X4" s="22"/>
      <c r="Y4" s="22"/>
    </row>
    <row r="5" spans="2:26" x14ac:dyDescent="0.25">
      <c r="B5" t="s">
        <v>8</v>
      </c>
      <c r="C5" s="22">
        <v>0.50690000000000002</v>
      </c>
      <c r="D5" s="22">
        <v>0.495</v>
      </c>
      <c r="E5" s="22">
        <v>0.47049999999999997</v>
      </c>
      <c r="F5" s="22">
        <v>0.4844</v>
      </c>
      <c r="G5" s="22">
        <v>0.48380000000000001</v>
      </c>
      <c r="H5" s="22">
        <v>0.50729999999999997</v>
      </c>
      <c r="I5" s="22">
        <v>0.50180000000000002</v>
      </c>
      <c r="J5" s="22">
        <v>0.51400000000000001</v>
      </c>
      <c r="K5" s="22"/>
      <c r="L5" s="22"/>
      <c r="M5" s="22"/>
      <c r="N5" s="22"/>
      <c r="O5" s="22"/>
      <c r="P5" s="22"/>
      <c r="Q5" s="22"/>
      <c r="R5" s="22"/>
      <c r="S5" s="22"/>
      <c r="T5" s="22"/>
      <c r="U5" s="22"/>
      <c r="V5" s="22"/>
      <c r="W5" s="22"/>
      <c r="X5" s="22"/>
      <c r="Y5" s="22"/>
    </row>
    <row r="6" spans="2:26" x14ac:dyDescent="0.25">
      <c r="B6" t="s">
        <v>9</v>
      </c>
      <c r="C6" s="22">
        <v>0.28360000000000002</v>
      </c>
      <c r="D6" s="22">
        <v>0.4143</v>
      </c>
      <c r="E6" s="22">
        <v>0.53569999999999995</v>
      </c>
      <c r="F6" s="22">
        <v>0.39090000000000003</v>
      </c>
      <c r="G6" s="22">
        <v>0.4355</v>
      </c>
      <c r="H6" s="22">
        <v>0.47739999999999999</v>
      </c>
      <c r="I6" s="22">
        <v>0.34960000000000002</v>
      </c>
      <c r="J6" s="22">
        <v>0.1978</v>
      </c>
      <c r="K6" s="22"/>
      <c r="L6" s="22"/>
      <c r="M6" s="22"/>
      <c r="N6" s="22"/>
      <c r="O6" s="22"/>
      <c r="P6" s="22"/>
      <c r="Q6" s="22"/>
      <c r="R6" s="22"/>
      <c r="S6" s="22"/>
      <c r="T6" s="22"/>
      <c r="U6" s="22"/>
      <c r="V6" s="22"/>
      <c r="W6" s="22"/>
      <c r="X6" s="22"/>
      <c r="Y6" s="22"/>
    </row>
    <row r="7" spans="2:26" x14ac:dyDescent="0.25">
      <c r="B7" t="s">
        <v>10</v>
      </c>
      <c r="C7" s="22">
        <v>0.51549999999999996</v>
      </c>
      <c r="D7" s="22">
        <v>0.495</v>
      </c>
      <c r="E7" s="22">
        <v>0.47049999999999997</v>
      </c>
      <c r="F7" s="22">
        <v>0.50409999999999999</v>
      </c>
      <c r="G7" s="22">
        <v>0.54920000000000002</v>
      </c>
      <c r="H7" s="22">
        <v>0.50290000000000001</v>
      </c>
      <c r="I7" s="22">
        <v>0.48749999999999999</v>
      </c>
      <c r="J7" s="22">
        <v>0.50839999999999996</v>
      </c>
      <c r="K7" s="22"/>
      <c r="L7" s="22"/>
      <c r="M7" s="22"/>
      <c r="N7" s="22"/>
      <c r="O7" s="22"/>
      <c r="P7" s="22"/>
      <c r="Q7" s="22"/>
      <c r="R7" s="22"/>
      <c r="S7" s="22"/>
      <c r="T7" s="22"/>
      <c r="U7" s="22"/>
      <c r="V7" s="22"/>
      <c r="W7" s="22"/>
      <c r="X7" s="22"/>
      <c r="Y7" s="22"/>
    </row>
    <row r="8" spans="2:26" x14ac:dyDescent="0.25">
      <c r="B8" t="s">
        <v>11</v>
      </c>
      <c r="C8" s="21">
        <v>12.151</v>
      </c>
      <c r="D8" s="21">
        <v>5.9325000000000001</v>
      </c>
      <c r="E8" s="21">
        <v>3.7732000000000001</v>
      </c>
      <c r="F8" s="21">
        <v>5.8201999999999998</v>
      </c>
      <c r="G8" s="21">
        <v>5.2053000000000003</v>
      </c>
      <c r="H8" s="21">
        <v>4.9234</v>
      </c>
      <c r="I8" s="21">
        <v>9.7646999999999995</v>
      </c>
      <c r="J8" s="21">
        <v>15.055999999999999</v>
      </c>
      <c r="K8" s="21">
        <v>9.3263999999999996</v>
      </c>
      <c r="L8" s="21">
        <v>8.0776000000000003</v>
      </c>
      <c r="M8" s="21">
        <v>7.7930999999999999</v>
      </c>
      <c r="N8" s="21">
        <v>9.4429999999999996</v>
      </c>
      <c r="O8" s="21">
        <v>7.6818</v>
      </c>
      <c r="P8" s="21">
        <v>9.3617000000000008</v>
      </c>
      <c r="Q8" s="21">
        <v>8.8248999999999995</v>
      </c>
      <c r="R8" s="21">
        <v>6.0255999999999998</v>
      </c>
      <c r="S8" s="21">
        <v>11.281000000000001</v>
      </c>
      <c r="T8" s="21">
        <v>4.9775</v>
      </c>
      <c r="U8" s="21">
        <v>6.7358000000000002</v>
      </c>
      <c r="V8" s="21">
        <v>4.4482999999999997</v>
      </c>
      <c r="W8" s="21">
        <v>6.6375000000000002</v>
      </c>
      <c r="X8" s="21">
        <v>4.5726000000000004</v>
      </c>
      <c r="Y8" s="21">
        <v>6.3192000000000004</v>
      </c>
    </row>
    <row r="9" spans="2:26" x14ac:dyDescent="0.25">
      <c r="B9" t="s">
        <v>12</v>
      </c>
      <c r="C9" s="21">
        <v>1.9719</v>
      </c>
      <c r="D9" s="21">
        <v>2.0198</v>
      </c>
      <c r="E9" s="21">
        <v>2.1244000000000001</v>
      </c>
      <c r="F9" s="21">
        <v>2.0642</v>
      </c>
      <c r="G9" s="21">
        <v>2.0667</v>
      </c>
      <c r="H9" s="21">
        <v>2.0642</v>
      </c>
      <c r="I9" s="21">
        <v>1.9927999999999999</v>
      </c>
      <c r="J9" s="21">
        <v>1.9455</v>
      </c>
      <c r="K9" s="21">
        <v>1.9662999999999999</v>
      </c>
      <c r="L9" s="21">
        <v>1.9478</v>
      </c>
      <c r="M9" s="21">
        <v>1.956</v>
      </c>
      <c r="N9" s="21">
        <v>1.998</v>
      </c>
      <c r="O9" s="21">
        <v>1.9492</v>
      </c>
      <c r="P9" s="21">
        <v>1.9702999999999999</v>
      </c>
      <c r="Q9" s="21">
        <v>1.9855</v>
      </c>
      <c r="R9" s="21">
        <v>2.0104000000000002</v>
      </c>
      <c r="S9" s="21">
        <v>2.0093999999999999</v>
      </c>
      <c r="T9" s="21">
        <v>2.0282</v>
      </c>
      <c r="U9" s="21">
        <v>2.0611999999999999</v>
      </c>
      <c r="V9" s="21">
        <v>2.0032999999999999</v>
      </c>
      <c r="W9" s="21">
        <v>2.0251000000000001</v>
      </c>
      <c r="X9" s="21">
        <v>1.9484999999999999</v>
      </c>
      <c r="Y9" s="21">
        <v>2.0295999999999998</v>
      </c>
    </row>
    <row r="10" spans="2:26" x14ac:dyDescent="0.25">
      <c r="B10" t="s">
        <v>13</v>
      </c>
      <c r="C10" s="21">
        <v>11.54</v>
      </c>
      <c r="D10" s="21">
        <v>5.9325000000000001</v>
      </c>
      <c r="E10" s="21">
        <v>3.7732000000000001</v>
      </c>
      <c r="F10" s="21">
        <v>6.4473000000000003</v>
      </c>
      <c r="G10" s="21">
        <v>4.5438999999999998</v>
      </c>
      <c r="H10" s="21">
        <v>4.3506999999999998</v>
      </c>
      <c r="I10" s="21">
        <v>8.6428999999999991</v>
      </c>
      <c r="J10" s="21">
        <v>24.227</v>
      </c>
      <c r="K10" s="21">
        <v>9.2127999999999997</v>
      </c>
      <c r="L10" s="21">
        <v>8.0776000000000003</v>
      </c>
      <c r="M10" s="21">
        <v>7.7930999999999999</v>
      </c>
      <c r="N10" s="21">
        <v>9.9124999999999996</v>
      </c>
      <c r="O10" s="21">
        <v>7.6818</v>
      </c>
      <c r="P10" s="21">
        <v>9.3617000000000008</v>
      </c>
      <c r="Q10" s="21">
        <v>8.8248999999999995</v>
      </c>
      <c r="R10" s="21">
        <v>6.0255999999999998</v>
      </c>
      <c r="S10" s="21">
        <v>11.281000000000001</v>
      </c>
      <c r="T10" s="21">
        <v>4.9775</v>
      </c>
      <c r="U10" s="21">
        <v>6.7358000000000002</v>
      </c>
      <c r="V10" s="21">
        <v>4.4482999999999997</v>
      </c>
      <c r="W10" s="21">
        <v>6.6375000000000002</v>
      </c>
      <c r="X10" s="21">
        <v>4.5726000000000004</v>
      </c>
      <c r="Y10" s="21">
        <v>6.3192000000000004</v>
      </c>
    </row>
    <row r="11" spans="2:26" x14ac:dyDescent="0.25">
      <c r="B11" t="s">
        <v>14</v>
      </c>
      <c r="C11" s="21">
        <v>1.9383999999999999</v>
      </c>
      <c r="D11" s="21">
        <v>2.0198</v>
      </c>
      <c r="E11" s="21">
        <v>2.1244000000000001</v>
      </c>
      <c r="F11" s="21">
        <v>1.9827999999999999</v>
      </c>
      <c r="G11" s="21">
        <v>1.8204</v>
      </c>
      <c r="H11" s="21">
        <v>1.9883</v>
      </c>
      <c r="I11" s="21">
        <v>2.0505</v>
      </c>
      <c r="J11" s="21">
        <v>1.9670000000000001</v>
      </c>
      <c r="K11" s="21">
        <v>2.0221</v>
      </c>
      <c r="L11" s="21">
        <v>1.9478</v>
      </c>
      <c r="M11" s="21">
        <v>1.956</v>
      </c>
      <c r="N11" s="21">
        <v>1.9997</v>
      </c>
      <c r="O11" s="21">
        <v>1.9492</v>
      </c>
      <c r="P11" s="21">
        <v>1.9702999999999999</v>
      </c>
      <c r="Q11" s="21">
        <v>1.9855</v>
      </c>
      <c r="R11" s="21">
        <v>2.0104000000000002</v>
      </c>
      <c r="S11" s="21">
        <v>2.0093999999999999</v>
      </c>
      <c r="T11" s="21">
        <v>2.0282</v>
      </c>
      <c r="U11" s="21">
        <v>2.0611999999999999</v>
      </c>
      <c r="V11" s="21">
        <v>2.0032999999999999</v>
      </c>
      <c r="W11" s="21">
        <v>2.0251000000000001</v>
      </c>
      <c r="X11" s="21">
        <v>1.9484999999999999</v>
      </c>
      <c r="Y11" s="21">
        <v>2.0295999999999998</v>
      </c>
    </row>
    <row r="12" spans="2:26" x14ac:dyDescent="0.25">
      <c r="B12" t="s">
        <v>2</v>
      </c>
      <c r="C12" t="s">
        <v>5</v>
      </c>
      <c r="D12" t="s">
        <v>4</v>
      </c>
      <c r="E12" t="s">
        <v>4</v>
      </c>
      <c r="F12" t="s">
        <v>4</v>
      </c>
      <c r="G12" t="s">
        <v>4</v>
      </c>
      <c r="H12" t="s">
        <v>4</v>
      </c>
      <c r="I12" t="s">
        <v>5</v>
      </c>
      <c r="J12" t="s">
        <v>5</v>
      </c>
      <c r="K12" t="s">
        <v>5</v>
      </c>
      <c r="L12" t="s">
        <v>5</v>
      </c>
      <c r="M12" t="s">
        <v>5</v>
      </c>
      <c r="N12" t="s">
        <v>5</v>
      </c>
      <c r="O12" t="s">
        <v>5</v>
      </c>
      <c r="P12" t="s">
        <v>5</v>
      </c>
      <c r="Q12" t="s">
        <v>5</v>
      </c>
      <c r="R12" t="s">
        <v>142</v>
      </c>
      <c r="S12" t="s">
        <v>142</v>
      </c>
      <c r="T12" t="s">
        <v>142</v>
      </c>
      <c r="U12" t="s">
        <v>142</v>
      </c>
      <c r="V12" t="s">
        <v>142</v>
      </c>
      <c r="W12" t="s">
        <v>142</v>
      </c>
      <c r="X12" t="s">
        <v>142</v>
      </c>
      <c r="Y12" t="s">
        <v>142</v>
      </c>
    </row>
    <row r="13" spans="2:26" x14ac:dyDescent="0.25">
      <c r="B13" t="s">
        <v>3</v>
      </c>
      <c r="C13" t="s">
        <v>5</v>
      </c>
      <c r="D13" t="s">
        <v>4</v>
      </c>
      <c r="E13" t="s">
        <v>4</v>
      </c>
      <c r="F13" t="s">
        <v>4</v>
      </c>
      <c r="G13" t="s">
        <v>4</v>
      </c>
      <c r="H13" t="s">
        <v>4</v>
      </c>
      <c r="I13" t="s">
        <v>5</v>
      </c>
      <c r="J13" t="s">
        <v>6</v>
      </c>
      <c r="K13" t="s">
        <v>5</v>
      </c>
      <c r="L13" t="s">
        <v>5</v>
      </c>
      <c r="M13" t="s">
        <v>5</v>
      </c>
      <c r="N13" t="s">
        <v>5</v>
      </c>
      <c r="O13" t="s">
        <v>5</v>
      </c>
      <c r="P13" t="s">
        <v>5</v>
      </c>
      <c r="Q13" t="s">
        <v>5</v>
      </c>
      <c r="R13" t="s">
        <v>142</v>
      </c>
      <c r="S13" t="s">
        <v>142</v>
      </c>
      <c r="T13" t="s">
        <v>142</v>
      </c>
      <c r="U13" t="s">
        <v>142</v>
      </c>
      <c r="V13" t="s">
        <v>142</v>
      </c>
      <c r="W13" t="s">
        <v>142</v>
      </c>
      <c r="X13" t="s">
        <v>142</v>
      </c>
      <c r="Y13" t="s">
        <v>142</v>
      </c>
    </row>
    <row r="14" spans="2:26" x14ac:dyDescent="0.25">
      <c r="B14" t="s">
        <v>22</v>
      </c>
      <c r="C14" t="str">
        <f>IF(C15&gt;'Product Data'!$B33,'Product Data'!$C33,IF(C15&gt;'Product Data'!$B34,'Product Data'!$C34,IF(C15&gt;'Product Data'!$B35,'Product Data'!$C35,IF(C15&gt;'Product Data'!$B36,'Product Data'!$C36,""))))</f>
        <v>Class C</v>
      </c>
      <c r="D14" t="str">
        <f>IF(D15&gt;'Product Data'!$B33,'Product Data'!$C33,IF(D15&gt;'Product Data'!$B34,'Product Data'!$C34,IF(D15&gt;'Product Data'!$B35,'Product Data'!$C35,IF(D15&gt;'Product Data'!$B36,'Product Data'!$C36,""))))</f>
        <v>Class C</v>
      </c>
      <c r="E14" t="str">
        <f>IF(E15&gt;'Product Data'!$B33,'Product Data'!$C33,IF(E15&gt;'Product Data'!$B34,'Product Data'!$C34,IF(E15&gt;'Product Data'!$B35,'Product Data'!$C35,IF(E15&gt;'Product Data'!$B36,'Product Data'!$C36,""))))</f>
        <v>Class C</v>
      </c>
      <c r="F14" t="str">
        <f>IF(F15&gt;'Product Data'!$B33,'Product Data'!$C33,IF(F15&gt;'Product Data'!$B34,'Product Data'!$C34,IF(F15&gt;'Product Data'!$B35,'Product Data'!$C35,IF(F15&gt;'Product Data'!$B36,'Product Data'!$C36,""))))</f>
        <v>Class B</v>
      </c>
      <c r="G14" t="str">
        <f>IF(G15&gt;'Product Data'!$B33,'Product Data'!$C33,IF(G15&gt;'Product Data'!$B34,'Product Data'!$C34,IF(G15&gt;'Product Data'!$B35,'Product Data'!$C35,IF(G15&gt;'Product Data'!$B36,'Product Data'!$C36,""))))</f>
        <v>Class C</v>
      </c>
      <c r="H14" t="str">
        <f>IF(H15&gt;'Product Data'!$B33,'Product Data'!$C33,IF(H15&gt;'Product Data'!$B34,'Product Data'!$C34,IF(H15&gt;'Product Data'!$B35,'Product Data'!$C35,IF(H15&gt;'Product Data'!$B36,'Product Data'!$C36,""))))</f>
        <v>Class C</v>
      </c>
      <c r="I14" t="str">
        <f>IF(I15&gt;'Product Data'!$B33,'Product Data'!$C33,IF(I15&gt;'Product Data'!$B34,'Product Data'!$C34,IF(I15&gt;'Product Data'!$B35,'Product Data'!$C35,IF(I15&gt;'Product Data'!$B36,'Product Data'!$C36,""))))</f>
        <v>Class A</v>
      </c>
      <c r="J14" t="str">
        <f>IF(J15&gt;'Product Data'!$B33,'Product Data'!$C33,IF(J15&gt;'Product Data'!$B34,'Product Data'!$C34,IF(J15&gt;'Product Data'!$B35,'Product Data'!$C35,IF(J15&gt;'Product Data'!$B36,'Product Data'!$C36,""))))</f>
        <v>Class A</v>
      </c>
      <c r="K14" t="str">
        <f>IF(K15&gt;'Product Data'!$B33,'Product Data'!$C33,IF(K15&gt;'Product Data'!$B34,'Product Data'!$C34,IF(K15&gt;'Product Data'!$B35,'Product Data'!$C35,IF(K15&gt;'Product Data'!$B36,'Product Data'!$C36,""))))</f>
        <v>Class A</v>
      </c>
      <c r="L14" t="str">
        <f>IF(L15&gt;'Product Data'!$B33,'Product Data'!$C33,IF(L15&gt;'Product Data'!$B34,'Product Data'!$C34,IF(L15&gt;'Product Data'!$B35,'Product Data'!$C35,IF(L15&gt;'Product Data'!$B36,'Product Data'!$C36,""))))</f>
        <v>Class B</v>
      </c>
      <c r="M14" t="str">
        <f>IF(M15&gt;'Product Data'!$B33,'Product Data'!$C33,IF(M15&gt;'Product Data'!$B34,'Product Data'!$C34,IF(M15&gt;'Product Data'!$B35,'Product Data'!$C35,IF(M15&gt;'Product Data'!$B36,'Product Data'!$C36,""))))</f>
        <v>Class B</v>
      </c>
      <c r="N14" t="str">
        <f>IF(N15&gt;'Product Data'!$B33,'Product Data'!$C33,IF(N15&gt;'Product Data'!$B34,'Product Data'!$C34,IF(N15&gt;'Product Data'!$B35,'Product Data'!$C35,IF(N15&gt;'Product Data'!$B36,'Product Data'!$C36,""))))</f>
        <v>Class B</v>
      </c>
      <c r="O14" t="str">
        <f>IF(O15&gt;'Product Data'!$B33,'Product Data'!$C33,IF(O15&gt;'Product Data'!$B34,'Product Data'!$C34,IF(O15&gt;'Product Data'!$B35,'Product Data'!$C35,IF(O15&gt;'Product Data'!$B36,'Product Data'!$C36,""))))</f>
        <v>Class B</v>
      </c>
      <c r="P14" t="str">
        <f>IF(P15&gt;'Product Data'!$B33,'Product Data'!$C33,IF(P15&gt;'Product Data'!$B34,'Product Data'!$C34,IF(P15&gt;'Product Data'!$B35,'Product Data'!$C35,IF(P15&gt;'Product Data'!$B36,'Product Data'!$C36,""))))</f>
        <v>Class B</v>
      </c>
      <c r="Q14" t="str">
        <f>IF(Q15&gt;'Product Data'!$B33,'Product Data'!$C33,IF(Q15&gt;'Product Data'!$B34,'Product Data'!$C34,IF(Q15&gt;'Product Data'!$B35,'Product Data'!$C35,IF(Q15&gt;'Product Data'!$B36,'Product Data'!$C36,""))))</f>
        <v>Class B</v>
      </c>
      <c r="R14" t="s">
        <v>142</v>
      </c>
      <c r="S14" t="s">
        <v>142</v>
      </c>
      <c r="T14" t="s">
        <v>142</v>
      </c>
      <c r="U14" t="s">
        <v>142</v>
      </c>
      <c r="V14" t="s">
        <v>142</v>
      </c>
      <c r="W14" t="s">
        <v>142</v>
      </c>
      <c r="X14" t="s">
        <v>142</v>
      </c>
      <c r="Y14" t="s">
        <v>142</v>
      </c>
    </row>
    <row r="15" spans="2:26" x14ac:dyDescent="0.25">
      <c r="B15">
        <v>0</v>
      </c>
      <c r="C15" s="1">
        <v>0.91600000000000004</v>
      </c>
      <c r="D15" s="1">
        <v>0.90300000000000002</v>
      </c>
      <c r="E15" s="1">
        <v>0.82299999999999995</v>
      </c>
      <c r="F15" s="1">
        <v>0.95799999999999996</v>
      </c>
      <c r="G15" s="1">
        <v>0.91299999999999992</v>
      </c>
      <c r="H15" s="1">
        <v>0.91900000000000004</v>
      </c>
      <c r="I15" s="1">
        <v>0.996</v>
      </c>
      <c r="J15" s="1">
        <v>1</v>
      </c>
      <c r="K15" s="1">
        <v>0.99900000000000011</v>
      </c>
      <c r="L15" s="1">
        <v>0.97699999999999998</v>
      </c>
      <c r="M15" s="1">
        <v>0.97699999999999998</v>
      </c>
      <c r="N15" s="1">
        <v>0.97699999999999998</v>
      </c>
      <c r="O15" s="1">
        <v>0.97699999999999998</v>
      </c>
      <c r="P15" s="1">
        <v>0.97699999999999998</v>
      </c>
      <c r="Q15" s="1">
        <v>0.97699999999999998</v>
      </c>
      <c r="R15" t="s">
        <v>142</v>
      </c>
      <c r="S15" t="s">
        <v>142</v>
      </c>
      <c r="T15" t="s">
        <v>142</v>
      </c>
      <c r="U15" t="s">
        <v>142</v>
      </c>
      <c r="V15" t="s">
        <v>142</v>
      </c>
      <c r="W15" t="s">
        <v>142</v>
      </c>
      <c r="X15" t="s">
        <v>142</v>
      </c>
      <c r="Y15" t="s">
        <v>142</v>
      </c>
    </row>
    <row r="16" spans="2:26" x14ac:dyDescent="0.25">
      <c r="B16">
        <v>0.5</v>
      </c>
      <c r="C16" s="1">
        <v>0.872</v>
      </c>
      <c r="D16" s="1">
        <v>0.85199999999999998</v>
      </c>
      <c r="E16" s="1">
        <v>0.755</v>
      </c>
      <c r="F16" s="1">
        <v>0.94</v>
      </c>
      <c r="G16" s="1">
        <v>0.86799999999999999</v>
      </c>
      <c r="H16" s="1">
        <v>0.88100000000000001</v>
      </c>
      <c r="I16" s="1">
        <v>0.995</v>
      </c>
      <c r="J16" s="1">
        <v>1</v>
      </c>
      <c r="K16" s="1">
        <v>0.998</v>
      </c>
      <c r="L16" s="1">
        <v>0.95599999999999996</v>
      </c>
      <c r="M16" s="1">
        <v>0.95599999999999996</v>
      </c>
      <c r="N16" s="1">
        <v>0.95599999999999996</v>
      </c>
      <c r="O16" s="1">
        <v>0.95599999999999996</v>
      </c>
      <c r="P16" s="1">
        <v>0.95599999999999996</v>
      </c>
      <c r="Q16" s="1">
        <v>0.95599999999999996</v>
      </c>
      <c r="R16" t="s">
        <v>142</v>
      </c>
      <c r="S16" t="s">
        <v>142</v>
      </c>
      <c r="T16" t="s">
        <v>142</v>
      </c>
      <c r="U16" t="s">
        <v>142</v>
      </c>
      <c r="V16" t="s">
        <v>142</v>
      </c>
      <c r="W16" t="s">
        <v>142</v>
      </c>
      <c r="X16" t="s">
        <v>142</v>
      </c>
      <c r="Y16" t="s">
        <v>142</v>
      </c>
    </row>
    <row r="17" spans="2:25" x14ac:dyDescent="0.25">
      <c r="B17">
        <v>1</v>
      </c>
      <c r="C17" s="1">
        <v>0.82699999999999996</v>
      </c>
      <c r="D17" s="1">
        <v>0.82099999999999995</v>
      </c>
      <c r="E17" s="1">
        <v>0.71</v>
      </c>
      <c r="F17" s="1">
        <v>0.92600000000000005</v>
      </c>
      <c r="G17" s="1">
        <v>0.82099999999999995</v>
      </c>
      <c r="H17" s="1">
        <v>0.83599999999999997</v>
      </c>
      <c r="I17" s="1">
        <v>0.995</v>
      </c>
      <c r="J17" s="1">
        <v>1</v>
      </c>
      <c r="K17" s="1">
        <v>0.998</v>
      </c>
      <c r="L17" s="1">
        <v>0.93599999999999994</v>
      </c>
      <c r="M17" s="1">
        <v>0.93599999999999994</v>
      </c>
      <c r="N17" s="1">
        <v>0.93599999999999994</v>
      </c>
      <c r="O17" s="1">
        <v>0.93599999999999994</v>
      </c>
      <c r="P17" s="1">
        <v>0.93599999999999994</v>
      </c>
      <c r="Q17" s="1">
        <v>0.93599999999999994</v>
      </c>
      <c r="R17" t="s">
        <v>142</v>
      </c>
      <c r="S17" t="s">
        <v>142</v>
      </c>
      <c r="T17" t="s">
        <v>142</v>
      </c>
      <c r="U17" t="s">
        <v>142</v>
      </c>
      <c r="V17" t="s">
        <v>142</v>
      </c>
      <c r="W17" t="s">
        <v>142</v>
      </c>
      <c r="X17" t="s">
        <v>142</v>
      </c>
      <c r="Y17" t="s">
        <v>142</v>
      </c>
    </row>
    <row r="18" spans="2:25" x14ac:dyDescent="0.25">
      <c r="B18">
        <v>1.5</v>
      </c>
      <c r="C18" s="1">
        <v>0.74399999999999999</v>
      </c>
      <c r="D18" s="1">
        <v>0.79400000000000004</v>
      </c>
      <c r="E18" s="1">
        <v>0.67</v>
      </c>
      <c r="F18" s="1">
        <v>0.90600000000000003</v>
      </c>
      <c r="G18" s="1">
        <v>0.75099999999999989</v>
      </c>
      <c r="H18" s="1">
        <v>0.74299999999999999</v>
      </c>
      <c r="I18" s="1">
        <v>0.99299999999999999</v>
      </c>
      <c r="J18" s="1">
        <v>1</v>
      </c>
      <c r="K18" s="1">
        <v>0.99900000000000011</v>
      </c>
      <c r="L18" s="1">
        <v>0.91700000000000004</v>
      </c>
      <c r="M18" s="1">
        <v>0.91700000000000004</v>
      </c>
      <c r="N18" s="1">
        <v>0.91700000000000004</v>
      </c>
      <c r="O18" s="1">
        <v>0.91700000000000004</v>
      </c>
      <c r="P18" s="1">
        <v>0.91700000000000004</v>
      </c>
      <c r="Q18" s="1">
        <v>0.91700000000000004</v>
      </c>
      <c r="R18" t="s">
        <v>142</v>
      </c>
      <c r="S18" t="s">
        <v>142</v>
      </c>
      <c r="T18" t="s">
        <v>142</v>
      </c>
      <c r="U18" t="s">
        <v>142</v>
      </c>
      <c r="V18" t="s">
        <v>142</v>
      </c>
      <c r="W18" t="s">
        <v>142</v>
      </c>
      <c r="X18" t="s">
        <v>142</v>
      </c>
      <c r="Y18" t="s">
        <v>142</v>
      </c>
    </row>
    <row r="19" spans="2:25" x14ac:dyDescent="0.25">
      <c r="B19">
        <v>2</v>
      </c>
      <c r="C19" s="1">
        <v>0.53100000000000003</v>
      </c>
      <c r="D19" s="1">
        <v>0.77800000000000002</v>
      </c>
      <c r="E19" s="1">
        <v>0.628</v>
      </c>
      <c r="F19" s="1">
        <v>0.88200000000000001</v>
      </c>
      <c r="G19" s="1">
        <v>0.54899999999999993</v>
      </c>
      <c r="H19" s="1">
        <v>0.68</v>
      </c>
      <c r="I19" s="1">
        <v>0.98799999999999999</v>
      </c>
      <c r="J19" s="1">
        <v>1</v>
      </c>
      <c r="K19" s="1">
        <v>0.99900000000000011</v>
      </c>
      <c r="L19" s="1">
        <v>0.877</v>
      </c>
      <c r="M19" s="1">
        <v>0.877</v>
      </c>
      <c r="N19" s="1">
        <v>0.877</v>
      </c>
      <c r="O19" s="1">
        <v>0.877</v>
      </c>
      <c r="P19" s="1">
        <v>0.877</v>
      </c>
      <c r="Q19" s="1">
        <v>0.877</v>
      </c>
      <c r="R19" t="s">
        <v>142</v>
      </c>
      <c r="S19" t="s">
        <v>142</v>
      </c>
      <c r="T19" t="s">
        <v>142</v>
      </c>
      <c r="U19" t="s">
        <v>142</v>
      </c>
      <c r="V19" t="s">
        <v>142</v>
      </c>
      <c r="W19" t="s">
        <v>142</v>
      </c>
      <c r="X19" t="s">
        <v>142</v>
      </c>
      <c r="Y19" t="s">
        <v>142</v>
      </c>
    </row>
    <row r="20" spans="2:25" x14ac:dyDescent="0.25">
      <c r="B20">
        <v>2.5</v>
      </c>
      <c r="C20" s="1">
        <v>0.38300000000000001</v>
      </c>
      <c r="D20" s="1">
        <v>0.76400000000000001</v>
      </c>
      <c r="E20" s="1">
        <v>0.57999999999999996</v>
      </c>
      <c r="F20" s="1">
        <v>0.85599999999999998</v>
      </c>
      <c r="G20" s="1">
        <v>0.32400000000000001</v>
      </c>
      <c r="H20" s="1">
        <v>0.61599999999999999</v>
      </c>
      <c r="I20" s="1">
        <v>0.9840000000000001</v>
      </c>
      <c r="J20" s="1">
        <v>0.996</v>
      </c>
      <c r="K20" s="1">
        <v>0.998</v>
      </c>
      <c r="L20" s="1">
        <v>0.746</v>
      </c>
      <c r="M20" s="1">
        <v>0.746</v>
      </c>
      <c r="N20" s="1">
        <v>0.746</v>
      </c>
      <c r="O20" s="1">
        <v>0.746</v>
      </c>
      <c r="P20" s="1">
        <v>0.746</v>
      </c>
      <c r="Q20" s="1">
        <v>0.746</v>
      </c>
      <c r="R20" t="s">
        <v>142</v>
      </c>
      <c r="S20" t="s">
        <v>142</v>
      </c>
      <c r="T20" t="s">
        <v>142</v>
      </c>
      <c r="U20" t="s">
        <v>142</v>
      </c>
      <c r="V20" t="s">
        <v>142</v>
      </c>
      <c r="W20" t="s">
        <v>142</v>
      </c>
      <c r="X20" t="s">
        <v>142</v>
      </c>
      <c r="Y20" t="s">
        <v>142</v>
      </c>
    </row>
    <row r="21" spans="2:25" x14ac:dyDescent="0.25">
      <c r="B21">
        <v>3</v>
      </c>
      <c r="C21" s="1">
        <v>0.313</v>
      </c>
      <c r="D21" s="1">
        <v>0.75800000000000001</v>
      </c>
      <c r="E21" s="1">
        <v>0.53</v>
      </c>
      <c r="F21" s="1">
        <v>0.79100000000000004</v>
      </c>
      <c r="G21" s="1">
        <v>0.22</v>
      </c>
      <c r="H21" s="1">
        <v>0.434</v>
      </c>
      <c r="I21" s="1">
        <v>0.98099999999999998</v>
      </c>
      <c r="J21" s="1">
        <v>0.98799999999999999</v>
      </c>
      <c r="K21" s="1">
        <v>0.998</v>
      </c>
      <c r="L21" s="1">
        <v>0.625</v>
      </c>
      <c r="M21" s="1">
        <v>0.625</v>
      </c>
      <c r="N21" s="1">
        <v>0.625</v>
      </c>
      <c r="O21" s="1">
        <v>0.625</v>
      </c>
      <c r="P21" s="1">
        <v>0.625</v>
      </c>
      <c r="Q21" s="1">
        <v>0.625</v>
      </c>
      <c r="R21" t="s">
        <v>142</v>
      </c>
      <c r="S21" t="s">
        <v>142</v>
      </c>
      <c r="T21" t="s">
        <v>142</v>
      </c>
      <c r="U21" t="s">
        <v>142</v>
      </c>
      <c r="V21" t="s">
        <v>142</v>
      </c>
      <c r="W21" t="s">
        <v>142</v>
      </c>
      <c r="X21" t="s">
        <v>142</v>
      </c>
      <c r="Y21" t="s">
        <v>142</v>
      </c>
    </row>
    <row r="22" spans="2:25" x14ac:dyDescent="0.25">
      <c r="B22">
        <v>3.5</v>
      </c>
      <c r="C22" s="1">
        <v>0.26900000000000002</v>
      </c>
      <c r="D22" s="1">
        <v>0.71499999999999997</v>
      </c>
      <c r="E22" s="1">
        <v>0.44400000000000001</v>
      </c>
      <c r="F22" s="1">
        <v>0.72199999999999998</v>
      </c>
      <c r="G22" s="1">
        <v>0.17899999999999999</v>
      </c>
      <c r="H22" s="1">
        <v>0.254</v>
      </c>
      <c r="I22" s="1">
        <v>0.95700000000000007</v>
      </c>
      <c r="J22" s="1">
        <v>0.97299999999999998</v>
      </c>
      <c r="K22" s="1">
        <v>0.997</v>
      </c>
      <c r="L22" s="1">
        <v>0.51</v>
      </c>
      <c r="M22" s="1">
        <v>0.51</v>
      </c>
      <c r="N22" s="1">
        <v>0.51</v>
      </c>
      <c r="O22" s="1">
        <v>0.51</v>
      </c>
      <c r="P22" s="1">
        <v>0.51</v>
      </c>
      <c r="Q22" s="1">
        <v>0.51</v>
      </c>
      <c r="R22" t="s">
        <v>142</v>
      </c>
      <c r="S22" t="s">
        <v>142</v>
      </c>
      <c r="T22" t="s">
        <v>142</v>
      </c>
      <c r="U22" t="s">
        <v>142</v>
      </c>
      <c r="V22" t="s">
        <v>142</v>
      </c>
      <c r="W22" t="s">
        <v>142</v>
      </c>
      <c r="X22" t="s">
        <v>142</v>
      </c>
      <c r="Y22" t="s">
        <v>142</v>
      </c>
    </row>
    <row r="23" spans="2:25" x14ac:dyDescent="0.25">
      <c r="B23" t="s">
        <v>128</v>
      </c>
      <c r="C23">
        <v>25</v>
      </c>
      <c r="D23">
        <v>25</v>
      </c>
      <c r="E23">
        <v>25</v>
      </c>
      <c r="F23">
        <v>25</v>
      </c>
      <c r="G23">
        <v>60</v>
      </c>
      <c r="H23">
        <v>60</v>
      </c>
      <c r="I23">
        <v>60</v>
      </c>
      <c r="J23">
        <v>60</v>
      </c>
      <c r="K23">
        <v>25</v>
      </c>
      <c r="L23">
        <v>60</v>
      </c>
      <c r="M23">
        <v>60</v>
      </c>
      <c r="N23">
        <v>60</v>
      </c>
      <c r="O23">
        <v>60</v>
      </c>
      <c r="P23">
        <v>60</v>
      </c>
      <c r="Q23">
        <v>60</v>
      </c>
      <c r="R23">
        <v>50</v>
      </c>
      <c r="S23">
        <v>50</v>
      </c>
      <c r="T23">
        <v>50</v>
      </c>
      <c r="U23">
        <v>50</v>
      </c>
      <c r="V23">
        <v>50</v>
      </c>
      <c r="W23">
        <v>50</v>
      </c>
      <c r="X23">
        <v>50</v>
      </c>
      <c r="Y23">
        <v>50</v>
      </c>
    </row>
    <row r="24" spans="2:25" x14ac:dyDescent="0.25">
      <c r="B24" t="s">
        <v>129</v>
      </c>
      <c r="C24">
        <v>55</v>
      </c>
      <c r="D24">
        <v>100</v>
      </c>
      <c r="E24">
        <v>77</v>
      </c>
      <c r="F24">
        <v>77</v>
      </c>
      <c r="G24">
        <v>100</v>
      </c>
      <c r="H24">
        <v>50</v>
      </c>
      <c r="I24">
        <v>50</v>
      </c>
      <c r="J24">
        <v>50</v>
      </c>
      <c r="K24">
        <v>50</v>
      </c>
      <c r="L24">
        <v>50</v>
      </c>
      <c r="M24">
        <v>50</v>
      </c>
      <c r="N24">
        <v>50</v>
      </c>
      <c r="O24">
        <v>50</v>
      </c>
      <c r="P24">
        <v>50</v>
      </c>
      <c r="Q24">
        <v>50</v>
      </c>
      <c r="R24">
        <v>185</v>
      </c>
      <c r="S24">
        <v>185</v>
      </c>
      <c r="T24">
        <v>185</v>
      </c>
      <c r="U24">
        <v>185</v>
      </c>
      <c r="V24">
        <v>185</v>
      </c>
      <c r="W24">
        <v>185</v>
      </c>
      <c r="X24">
        <v>185</v>
      </c>
      <c r="Y24">
        <v>185</v>
      </c>
    </row>
    <row r="25" spans="2:25" x14ac:dyDescent="0.25">
      <c r="B25" t="s">
        <v>130</v>
      </c>
      <c r="C25" s="14">
        <v>0.42</v>
      </c>
      <c r="D25" s="14">
        <v>0.53</v>
      </c>
      <c r="E25" s="14">
        <v>0.6</v>
      </c>
      <c r="F25" s="14">
        <v>0.61</v>
      </c>
      <c r="G25" s="14">
        <v>0.59</v>
      </c>
      <c r="H25" s="14">
        <v>0.48</v>
      </c>
      <c r="I25" s="14">
        <v>0.46</v>
      </c>
      <c r="J25" s="14">
        <v>0.44</v>
      </c>
      <c r="K25" s="14">
        <v>0.5</v>
      </c>
      <c r="L25" s="14">
        <v>0.48</v>
      </c>
      <c r="M25" s="14">
        <v>0.48</v>
      </c>
      <c r="N25" s="14">
        <v>0.48</v>
      </c>
      <c r="O25" s="14">
        <v>0.48</v>
      </c>
      <c r="P25" s="14">
        <v>0.48</v>
      </c>
      <c r="Q25" s="14">
        <v>0.48</v>
      </c>
      <c r="R25" s="14">
        <v>0.43</v>
      </c>
      <c r="S25" s="14">
        <v>0.31</v>
      </c>
      <c r="T25" s="14">
        <v>0.43</v>
      </c>
      <c r="U25" s="14">
        <v>0.31</v>
      </c>
      <c r="V25" s="14">
        <v>0.43</v>
      </c>
      <c r="W25" s="14">
        <v>0.31</v>
      </c>
      <c r="X25" s="14">
        <v>0.43</v>
      </c>
      <c r="Y25" s="14">
        <v>0.31</v>
      </c>
    </row>
    <row r="26" spans="2:25" x14ac:dyDescent="0.25">
      <c r="B26" t="s">
        <v>133</v>
      </c>
      <c r="C26">
        <v>1.0753689999999998</v>
      </c>
      <c r="D26">
        <v>1.07226</v>
      </c>
      <c r="E26">
        <v>0.89853000000000005</v>
      </c>
      <c r="F26">
        <v>0.89473999999999998</v>
      </c>
      <c r="G26">
        <v>1.1128</v>
      </c>
      <c r="H26">
        <v>1.1705800000000002</v>
      </c>
      <c r="I26">
        <v>0.92149999999999999</v>
      </c>
      <c r="J26">
        <v>1.170555</v>
      </c>
      <c r="K26">
        <v>0.94662899999999994</v>
      </c>
      <c r="L26">
        <v>1.0945119999999999</v>
      </c>
      <c r="M26">
        <v>1.0945119999999999</v>
      </c>
      <c r="N26">
        <v>1.0945119999999999</v>
      </c>
      <c r="O26">
        <v>1.0945119999999999</v>
      </c>
      <c r="P26">
        <v>1.0945119999999999</v>
      </c>
      <c r="Q26">
        <v>1.0945119999999999</v>
      </c>
      <c r="R26">
        <v>1.8</v>
      </c>
      <c r="S26">
        <v>1.8</v>
      </c>
      <c r="T26">
        <v>1.8</v>
      </c>
      <c r="U26">
        <v>1.8</v>
      </c>
      <c r="V26">
        <v>1.8</v>
      </c>
      <c r="W26">
        <v>1.8</v>
      </c>
      <c r="X26">
        <v>1.8</v>
      </c>
      <c r="Y26">
        <v>1.8</v>
      </c>
    </row>
    <row r="27" spans="2:25" x14ac:dyDescent="0.25">
      <c r="B27" t="s">
        <v>134</v>
      </c>
      <c r="C27">
        <v>0.94455899999999993</v>
      </c>
      <c r="D27">
        <v>0.89733499999999999</v>
      </c>
      <c r="E27">
        <v>0.75771599999999995</v>
      </c>
      <c r="F27">
        <v>0.75423000000000007</v>
      </c>
      <c r="G27">
        <v>0.83599999999999997</v>
      </c>
      <c r="H27">
        <v>0.93479999999999996</v>
      </c>
      <c r="I27">
        <v>0.71379999999999999</v>
      </c>
      <c r="J27">
        <v>0.93476499999999996</v>
      </c>
      <c r="K27">
        <v>0.82900400000000007</v>
      </c>
      <c r="L27">
        <v>0.86727200000000004</v>
      </c>
      <c r="M27">
        <v>0.86727200000000004</v>
      </c>
      <c r="N27">
        <v>0.86727200000000004</v>
      </c>
      <c r="O27">
        <v>0.86727200000000004</v>
      </c>
      <c r="P27">
        <v>0.86727200000000004</v>
      </c>
      <c r="Q27">
        <v>0.86727200000000004</v>
      </c>
      <c r="R27">
        <v>1.4085000000000001</v>
      </c>
      <c r="S27">
        <v>1.4085000000000001</v>
      </c>
      <c r="T27">
        <v>1.4085000000000001</v>
      </c>
      <c r="U27">
        <v>1.4085000000000001</v>
      </c>
      <c r="V27">
        <v>1.4085000000000001</v>
      </c>
      <c r="W27">
        <v>1.4085000000000001</v>
      </c>
      <c r="X27">
        <v>1.4085000000000001</v>
      </c>
      <c r="Y27">
        <v>1.4085000000000001</v>
      </c>
    </row>
    <row r="28" spans="2:25" x14ac:dyDescent="0.25">
      <c r="B28" t="s">
        <v>132</v>
      </c>
      <c r="C28" s="14">
        <v>0.87835803338202989</v>
      </c>
      <c r="D28" s="14">
        <v>0.83686326077630424</v>
      </c>
      <c r="E28" s="14">
        <v>0.84328403058328594</v>
      </c>
      <c r="F28" s="14">
        <v>0.84295996602364942</v>
      </c>
      <c r="G28" s="14">
        <v>0.75125808770668578</v>
      </c>
      <c r="H28" s="14">
        <v>0.7985784824616855</v>
      </c>
      <c r="I28" s="14">
        <v>0.77460661964188826</v>
      </c>
      <c r="J28" s="14">
        <v>0.79856563766760202</v>
      </c>
      <c r="K28" s="14">
        <v>0.87574329541985307</v>
      </c>
      <c r="L28" s="14">
        <v>0.79238235853055983</v>
      </c>
      <c r="M28" s="14">
        <v>0.79238235853055983</v>
      </c>
      <c r="N28" s="14">
        <v>0.79238235853055983</v>
      </c>
      <c r="O28" s="14">
        <v>0.79238235853055983</v>
      </c>
      <c r="P28" s="14">
        <v>0.79238235853055983</v>
      </c>
      <c r="Q28" s="14">
        <v>0.79238235853055983</v>
      </c>
      <c r="R28" s="14">
        <v>0.78249999999999997</v>
      </c>
      <c r="S28" s="14">
        <v>0.78249999999999997</v>
      </c>
      <c r="T28" s="14">
        <v>0.78249999999999997</v>
      </c>
      <c r="U28" s="14">
        <v>0.78249999999999997</v>
      </c>
      <c r="V28" s="14">
        <v>0.78249999999999997</v>
      </c>
      <c r="W28" s="14">
        <v>0.78249999999999997</v>
      </c>
      <c r="X28" s="14">
        <v>0.78249999999999997</v>
      </c>
      <c r="Y28" s="14">
        <v>0.78249999999999997</v>
      </c>
    </row>
    <row r="29" spans="2:25" x14ac:dyDescent="0.25">
      <c r="B29" t="s">
        <v>154</v>
      </c>
      <c r="C29" s="35"/>
      <c r="D29" s="14"/>
      <c r="E29" s="14"/>
      <c r="F29" s="14"/>
      <c r="G29" s="14"/>
      <c r="H29" s="14"/>
      <c r="I29" s="14"/>
      <c r="J29" s="14"/>
      <c r="K29" s="14"/>
      <c r="L29" s="14"/>
      <c r="M29" s="14"/>
      <c r="N29" s="14"/>
      <c r="O29" s="14"/>
      <c r="P29" s="14"/>
      <c r="Q29" s="14"/>
      <c r="R29" s="14"/>
      <c r="S29" s="14"/>
      <c r="T29" s="14"/>
      <c r="U29" s="14"/>
      <c r="V29" s="14"/>
      <c r="W29" s="14"/>
      <c r="X29" s="14"/>
      <c r="Y29" s="14"/>
    </row>
    <row r="30" spans="2:25" x14ac:dyDescent="0.25">
      <c r="G30" s="1"/>
    </row>
    <row r="31" spans="2:25" x14ac:dyDescent="0.25">
      <c r="B31" t="s">
        <v>15</v>
      </c>
      <c r="G31" s="1"/>
    </row>
    <row r="32" spans="2:25" x14ac:dyDescent="0.25">
      <c r="B32" t="s">
        <v>16</v>
      </c>
      <c r="C32" t="s">
        <v>17</v>
      </c>
    </row>
    <row r="33" spans="2:9" x14ac:dyDescent="0.25">
      <c r="B33" s="2">
        <v>0.99</v>
      </c>
      <c r="C33" t="s">
        <v>18</v>
      </c>
      <c r="G33" s="1"/>
    </row>
    <row r="34" spans="2:9" x14ac:dyDescent="0.25">
      <c r="B34" s="2">
        <v>0.95</v>
      </c>
      <c r="C34" t="s">
        <v>19</v>
      </c>
      <c r="G34" s="1"/>
    </row>
    <row r="35" spans="2:9" x14ac:dyDescent="0.25">
      <c r="B35" s="2">
        <v>0.8</v>
      </c>
      <c r="C35" t="s">
        <v>20</v>
      </c>
      <c r="G35" s="1"/>
    </row>
    <row r="36" spans="2:9" x14ac:dyDescent="0.25">
      <c r="B36" s="2">
        <v>0</v>
      </c>
      <c r="C36" t="s">
        <v>21</v>
      </c>
    </row>
    <row r="37" spans="2:9" x14ac:dyDescent="0.25">
      <c r="B37" s="17" t="s">
        <v>142</v>
      </c>
      <c r="C37" s="18" t="s">
        <v>142</v>
      </c>
    </row>
    <row r="40" spans="2:9" x14ac:dyDescent="0.25">
      <c r="B40" s="47" t="s">
        <v>144</v>
      </c>
      <c r="C40" s="47"/>
      <c r="D40" s="47"/>
      <c r="E40" s="47"/>
      <c r="F40" s="47"/>
      <c r="G40" s="47"/>
      <c r="H40" s="47"/>
      <c r="I40" s="47"/>
    </row>
    <row r="41" spans="2:9" x14ac:dyDescent="0.25">
      <c r="B41" s="19" t="s">
        <v>156</v>
      </c>
      <c r="C41" s="20">
        <v>0.49998999999999999</v>
      </c>
      <c r="D41" s="20">
        <v>0.99999000000000005</v>
      </c>
      <c r="E41" s="20">
        <v>1.4999899999999999</v>
      </c>
      <c r="F41" s="20">
        <v>1.9999899999999999</v>
      </c>
      <c r="G41" s="20">
        <v>2.4999899999999999</v>
      </c>
      <c r="H41" s="20">
        <v>2.9999899999999999</v>
      </c>
      <c r="I41" s="20">
        <v>3.4999899999999999</v>
      </c>
    </row>
    <row r="42" spans="2:9" x14ac:dyDescent="0.25">
      <c r="B42" s="19" t="s">
        <v>145</v>
      </c>
      <c r="C42" s="20">
        <v>0.2</v>
      </c>
      <c r="D42" s="20">
        <v>0.8</v>
      </c>
      <c r="E42" s="20">
        <v>1.75</v>
      </c>
      <c r="F42" s="20">
        <v>3.2</v>
      </c>
      <c r="G42" s="20">
        <v>5.2</v>
      </c>
      <c r="H42" s="20">
        <v>7.5</v>
      </c>
      <c r="I42" s="20">
        <v>10.199999999999999</v>
      </c>
    </row>
    <row r="43" spans="2:9" x14ac:dyDescent="0.25">
      <c r="B43" s="19" t="s">
        <v>146</v>
      </c>
      <c r="C43" s="20">
        <v>0.4</v>
      </c>
      <c r="D43" s="20">
        <v>1.5</v>
      </c>
      <c r="E43" s="20">
        <v>3.1</v>
      </c>
      <c r="F43" s="20">
        <v>5.9</v>
      </c>
      <c r="G43" s="20">
        <v>10</v>
      </c>
      <c r="H43" s="20">
        <v>15</v>
      </c>
      <c r="I43" s="20">
        <v>19.5</v>
      </c>
    </row>
  </sheetData>
  <mergeCells count="1">
    <mergeCell ref="B40:I40"/>
  </mergeCells>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744240AE98CE4CB4E45D5C3B4663A8" ma:contentTypeVersion="14" ma:contentTypeDescription="Create a new document." ma:contentTypeScope="" ma:versionID="0d45049c704d7029ecc382c6c9baaf4b">
  <xsd:schema xmlns:xsd="http://www.w3.org/2001/XMLSchema" xmlns:xs="http://www.w3.org/2001/XMLSchema" xmlns:p="http://schemas.microsoft.com/office/2006/metadata/properties" xmlns:ns3="4974e3f3-a303-4485-8f3e-7fa7122c732d" xmlns:ns4="99a48d78-7f2f-4608-81f9-2e8696f9e03a" targetNamespace="http://schemas.microsoft.com/office/2006/metadata/properties" ma:root="true" ma:fieldsID="cace70b546710f0a2d2d3b584acd5a7f" ns3:_="" ns4:_="">
    <xsd:import namespace="4974e3f3-a303-4485-8f3e-7fa7122c732d"/>
    <xsd:import namespace="99a48d78-7f2f-4608-81f9-2e8696f9e03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74e3f3-a303-4485-8f3e-7fa7122c73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a48d78-7f2f-4608-81f9-2e8696f9e0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19E632-D102-48A3-96F1-362048C80684}">
  <ds:schemaRefs>
    <ds:schemaRef ds:uri="http://schemas.microsoft.com/sharepoint/v3/contenttype/forms"/>
  </ds:schemaRefs>
</ds:datastoreItem>
</file>

<file path=customXml/itemProps2.xml><?xml version="1.0" encoding="utf-8"?>
<ds:datastoreItem xmlns:ds="http://schemas.openxmlformats.org/officeDocument/2006/customXml" ds:itemID="{0D517B5A-9C38-43A0-AEEC-4B085B76C2E6}">
  <ds:schemaRefs>
    <ds:schemaRef ds:uri="http://purl.org/dc/elements/1.1/"/>
    <ds:schemaRef ds:uri="http://schemas.microsoft.com/office/2006/documentManagement/types"/>
    <ds:schemaRef ds:uri="http://purl.org/dc/terms/"/>
    <ds:schemaRef ds:uri="99a48d78-7f2f-4608-81f9-2e8696f9e03a"/>
    <ds:schemaRef ds:uri="http://purl.org/dc/dcmitype/"/>
    <ds:schemaRef ds:uri="4974e3f3-a303-4485-8f3e-7fa7122c732d"/>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91D47A5-E9D5-4B29-AFBB-F5D5B4E52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74e3f3-a303-4485-8f3e-7fa7122c732d"/>
    <ds:schemaRef ds:uri="99a48d78-7f2f-4608-81f9-2e8696f9e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Ventilation Louvre Calculator</vt:lpstr>
      <vt:lpstr>Calculations</vt:lpstr>
      <vt:lpstr>Product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2022-06-23T00:39:34Z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0x01010073744240AE98CE4CB4E45D5C3B4663A8</vt:lpwstr>
  </property>
</Properties>
</file>